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35" windowWidth="19170" windowHeight="6195" activeTab="0"/>
  </bookViews>
  <sheets>
    <sheet name="calcul" sheetId="1" r:id="rId1"/>
    <sheet name="coupleG" sheetId="2" r:id="rId2"/>
    <sheet name="coupleSH" sheetId="3" r:id="rId3"/>
    <sheet name="coupleH" sheetId="4" r:id="rId4"/>
    <sheet name="Feuil1" sheetId="5" r:id="rId5"/>
  </sheets>
  <definedNames>
    <definedName name="matière" localSheetId="3">'coupleH'!$B$1:$I$1</definedName>
    <definedName name="matière" localSheetId="2">'coupleSH'!$B$1:$I$1</definedName>
    <definedName name="matière">'coupleG'!$B$1:$I$1</definedName>
    <definedName name="matièreSH" localSheetId="3">'coupleH'!$B$1:$I$1</definedName>
    <definedName name="matièreSH">'coupleSH'!$A$1:$I$1</definedName>
    <definedName name="module" localSheetId="3">'coupleH'!$A$5:$A$18</definedName>
    <definedName name="module" localSheetId="2">'coupleSH'!$A$5:$A$18</definedName>
    <definedName name="module">'coupleG'!$A$3:$A$22</definedName>
    <definedName name="moduleSH" localSheetId="3">'coupleH'!$A$5:$A$18</definedName>
    <definedName name="moduleSH">'coupleSH'!$A$3:$A$21</definedName>
    <definedName name="type" localSheetId="3">'coupleH'!#REF!</definedName>
    <definedName name="type">'coupleSH'!$A$31:$A$34</definedName>
  </definedNames>
  <calcPr fullCalcOnLoad="1"/>
</workbook>
</file>

<file path=xl/sharedStrings.xml><?xml version="1.0" encoding="utf-8"?>
<sst xmlns="http://schemas.openxmlformats.org/spreadsheetml/2006/main" count="77" uniqueCount="41">
  <si>
    <t xml:space="preserve"> </t>
  </si>
  <si>
    <t>valcouple</t>
  </si>
  <si>
    <t>Non disponible</t>
  </si>
  <si>
    <t>Coef A</t>
  </si>
  <si>
    <t>Coef B</t>
  </si>
  <si>
    <t>Coef C</t>
  </si>
  <si>
    <t>Coef D</t>
  </si>
  <si>
    <t>valeur colonne</t>
  </si>
  <si>
    <t>Nm</t>
  </si>
  <si>
    <r>
      <t xml:space="preserve">Roue menée / </t>
    </r>
    <r>
      <rPr>
        <b/>
        <i/>
        <sz val="10"/>
        <color indexed="61"/>
        <rFont val="Arial"/>
        <family val="2"/>
      </rPr>
      <t>Driven gear</t>
    </r>
  </si>
  <si>
    <r>
      <t xml:space="preserve">Roue menante / </t>
    </r>
    <r>
      <rPr>
        <b/>
        <i/>
        <sz val="10"/>
        <color indexed="61"/>
        <rFont val="Arial"/>
        <family val="2"/>
      </rPr>
      <t>Driver gear</t>
    </r>
  </si>
  <si>
    <r>
      <t xml:space="preserve">heures/jour
</t>
    </r>
    <r>
      <rPr>
        <b/>
        <i/>
        <sz val="10"/>
        <color indexed="61"/>
        <rFont val="Arial"/>
        <family val="2"/>
      </rPr>
      <t>hours/day</t>
    </r>
  </si>
  <si>
    <r>
      <t xml:space="preserve">t/min
</t>
    </r>
    <r>
      <rPr>
        <b/>
        <i/>
        <sz val="10"/>
        <color indexed="61"/>
        <rFont val="Arial"/>
        <family val="2"/>
      </rPr>
      <t>rpm</t>
    </r>
  </si>
  <si>
    <r>
      <t xml:space="preserve">Vitesse en entrée
</t>
    </r>
    <r>
      <rPr>
        <b/>
        <i/>
        <sz val="12"/>
        <color indexed="61"/>
        <rFont val="Arial"/>
        <family val="2"/>
      </rPr>
      <t>Input speed</t>
    </r>
  </si>
  <si>
    <r>
      <t xml:space="preserve">Temps de fonctionnement
</t>
    </r>
    <r>
      <rPr>
        <b/>
        <i/>
        <sz val="12"/>
        <color indexed="61"/>
        <rFont val="Arial"/>
        <family val="2"/>
      </rPr>
      <t>Duty cycle</t>
    </r>
  </si>
  <si>
    <r>
      <t xml:space="preserve">Module
</t>
    </r>
    <r>
      <rPr>
        <b/>
        <i/>
        <sz val="12"/>
        <color indexed="61"/>
        <rFont val="Arial"/>
        <family val="2"/>
      </rPr>
      <t>Module</t>
    </r>
  </si>
  <si>
    <r>
      <t xml:space="preserve">Matière
</t>
    </r>
    <r>
      <rPr>
        <b/>
        <i/>
        <sz val="12"/>
        <color indexed="61"/>
        <rFont val="Arial"/>
        <family val="2"/>
      </rPr>
      <t>Material</t>
    </r>
  </si>
  <si>
    <t>liste type</t>
  </si>
  <si>
    <t>couple</t>
  </si>
  <si>
    <r>
      <t xml:space="preserve">Type d'engrenages
</t>
    </r>
    <r>
      <rPr>
        <b/>
        <i/>
        <sz val="12"/>
        <color indexed="61"/>
        <rFont val="Arial"/>
        <family val="2"/>
      </rPr>
      <t>Type of gears</t>
    </r>
  </si>
  <si>
    <r>
      <t xml:space="preserve">Références utilisées / </t>
    </r>
    <r>
      <rPr>
        <b/>
        <i/>
        <sz val="12"/>
        <color indexed="61"/>
        <rFont val="Arial"/>
        <family val="2"/>
      </rPr>
      <t>Part numbers used</t>
    </r>
  </si>
  <si>
    <t>Droit / Spur</t>
  </si>
  <si>
    <t>Hélicoïdal / Helical</t>
  </si>
  <si>
    <t>Hélic. axes croisés/Crossed Helic.</t>
  </si>
  <si>
    <t>2/ inox 303 (303S21)</t>
  </si>
  <si>
    <t>4/ 35NCD6 (814M40)</t>
  </si>
  <si>
    <t>5/ 35NCD6 traité (817M40 hd)</t>
  </si>
  <si>
    <t>7/ laiton (Brass)</t>
  </si>
  <si>
    <t>8/ Delrin (Delrin)</t>
  </si>
  <si>
    <t>Choix / Choice</t>
  </si>
  <si>
    <r>
      <t>Menu déroulant /</t>
    </r>
    <r>
      <rPr>
        <b/>
        <i/>
        <sz val="10"/>
        <color indexed="63"/>
        <rFont val="Arial"/>
        <family val="2"/>
      </rPr>
      <t xml:space="preserve"> </t>
    </r>
    <r>
      <rPr>
        <b/>
        <i/>
        <sz val="10"/>
        <color indexed="61"/>
        <rFont val="Arial"/>
        <family val="2"/>
      </rPr>
      <t>Sub-menu</t>
    </r>
  </si>
  <si>
    <r>
      <t>Nombre de dents</t>
    </r>
    <r>
      <rPr>
        <b/>
        <sz val="10"/>
        <rFont val="Arial"/>
        <family val="2"/>
      </rPr>
      <t xml:space="preserve"> (entre 20 et 100)</t>
    </r>
    <r>
      <rPr>
        <b/>
        <sz val="12"/>
        <rFont val="Arial"/>
        <family val="2"/>
      </rPr>
      <t xml:space="preserve">
</t>
    </r>
    <r>
      <rPr>
        <b/>
        <i/>
        <sz val="12"/>
        <color indexed="61"/>
        <rFont val="Arial"/>
        <family val="2"/>
      </rPr>
      <t xml:space="preserve">Number of teeth </t>
    </r>
    <r>
      <rPr>
        <b/>
        <i/>
        <sz val="10"/>
        <color indexed="61"/>
        <rFont val="Arial"/>
        <family val="2"/>
      </rPr>
      <t>(between 20 and 100)</t>
    </r>
  </si>
  <si>
    <t>Date: 07/11/06</t>
  </si>
  <si>
    <r>
      <t xml:space="preserve">Engrenages HPC
</t>
    </r>
    <r>
      <rPr>
        <b/>
        <sz val="8"/>
        <rFont val="Arial"/>
        <family val="2"/>
      </rPr>
      <t>58 chemin de la bruyère
69570 Dardilly FRANCE
T: +33 (0)4 37 496 496
 Fx: +33 (0)4 37 490 055
www.hpceurope.com</t>
    </r>
  </si>
  <si>
    <r>
      <t xml:space="preserve">Estimation rapide du Couple transmissible
</t>
    </r>
    <r>
      <rPr>
        <b/>
        <i/>
        <sz val="16"/>
        <color indexed="61"/>
        <rFont val="Arial"/>
        <family val="2"/>
      </rPr>
      <t>Quick estimation of transmissible torque</t>
    </r>
  </si>
  <si>
    <r>
      <t>Saisir valeur /</t>
    </r>
    <r>
      <rPr>
        <b/>
        <i/>
        <sz val="10"/>
        <color indexed="63"/>
        <rFont val="Arial"/>
        <family val="2"/>
      </rPr>
      <t xml:space="preserve"> </t>
    </r>
    <r>
      <rPr>
        <b/>
        <i/>
        <sz val="10"/>
        <color indexed="61"/>
        <rFont val="Arial"/>
        <family val="2"/>
      </rPr>
      <t>Enter value</t>
    </r>
  </si>
  <si>
    <r>
      <t>Couple transmissible</t>
    </r>
    <r>
      <rPr>
        <b/>
        <i/>
        <sz val="12"/>
        <color indexed="61"/>
        <rFont val="Arial"/>
        <family val="2"/>
      </rPr>
      <t xml:space="preserve">
Transmissible torque</t>
    </r>
  </si>
  <si>
    <r>
      <t>Avertissement</t>
    </r>
    <r>
      <rPr>
        <b/>
        <sz val="10"/>
        <rFont val="Arial"/>
        <family val="2"/>
      </rPr>
      <t xml:space="preserve">
</t>
    </r>
    <r>
      <rPr>
        <sz val="10"/>
        <rFont val="Arial"/>
        <family val="2"/>
      </rPr>
      <t xml:space="preserve">Le résultat du calcul obtenu est une </t>
    </r>
    <r>
      <rPr>
        <b/>
        <sz val="14"/>
        <rFont val="Arial"/>
        <family val="2"/>
      </rPr>
      <t>estimation</t>
    </r>
    <r>
      <rPr>
        <sz val="10"/>
        <rFont val="Arial"/>
        <family val="2"/>
      </rPr>
      <t xml:space="preserve"> du couple transmissible par le jeu d'engrenages choisi et ne saurait engager la responsabilté de la société Engrenages HPC.
Pour tout calcul plus précis, notamment si la sécurité des personnes est engagée, reportez-vous à la norme NFE23-015. 
</t>
    </r>
    <r>
      <rPr>
        <b/>
        <i/>
        <sz val="14"/>
        <color indexed="61"/>
        <rFont val="Arial"/>
        <family val="2"/>
      </rPr>
      <t>Caution</t>
    </r>
    <r>
      <rPr>
        <sz val="10"/>
        <rFont val="Arial"/>
        <family val="2"/>
      </rPr>
      <t xml:space="preserve">
</t>
    </r>
    <r>
      <rPr>
        <i/>
        <sz val="10"/>
        <rFont val="Arial"/>
        <family val="2"/>
      </rPr>
      <t xml:space="preserve">The result of the calculation is only an </t>
    </r>
    <r>
      <rPr>
        <b/>
        <i/>
        <sz val="14"/>
        <rFont val="Arial"/>
        <family val="2"/>
      </rPr>
      <t>indication</t>
    </r>
    <r>
      <rPr>
        <i/>
        <sz val="10"/>
        <rFont val="Arial"/>
        <family val="2"/>
      </rPr>
      <t xml:space="preserve"> of the torque transmissible by the set of gears chosen, and no responsibility is taken by Engrenages HPC for the use thereof.
For confirmation of any values, please refer to British Standard, especially when the safety of people is concerned.</t>
    </r>
  </si>
  <si>
    <t>1/ 20NCD2 (805M20) gamme G</t>
  </si>
  <si>
    <t>3/ 20NCD2 traité (805M20 hd) gamme G</t>
  </si>
  <si>
    <t>6/ 20NCD2 traité (805M20 hd) gamme YG</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</si>
</sst>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quot;module &quot;#,##0.00"/>
    <numFmt numFmtId="172" formatCode="#,##0.00&quot; Nm&quot;"/>
    <numFmt numFmtId="173" formatCode="&quot;Ct =  &quot;#,##0.00"/>
    <numFmt numFmtId="174" formatCode="&quot; Ct1 =&quot;#,##0.00&quot; Nm&quot;"/>
    <numFmt numFmtId="175" formatCode="&quot; Ct1=&quot;#,##0.00&quot; Nm&quot;"/>
  </numFmts>
  <fonts count="59">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6"/>
      <name val="Arial"/>
      <family val="2"/>
    </font>
    <font>
      <b/>
      <sz val="12"/>
      <name val="Arial"/>
      <family val="2"/>
    </font>
    <font>
      <b/>
      <sz val="10"/>
      <color indexed="10"/>
      <name val="Arial"/>
      <family val="2"/>
    </font>
    <font>
      <b/>
      <strike/>
      <sz val="10"/>
      <name val="Arial"/>
      <family val="2"/>
    </font>
    <font>
      <strike/>
      <sz val="10"/>
      <name val="Arial"/>
      <family val="2"/>
    </font>
    <font>
      <b/>
      <sz val="14"/>
      <color indexed="62"/>
      <name val="Arial"/>
      <family val="2"/>
    </font>
    <font>
      <b/>
      <sz val="14"/>
      <name val="Arial"/>
      <family val="2"/>
    </font>
    <font>
      <b/>
      <sz val="14"/>
      <color indexed="61"/>
      <name val="Arial"/>
      <family val="2"/>
    </font>
    <font>
      <b/>
      <i/>
      <sz val="14"/>
      <color indexed="61"/>
      <name val="Arial"/>
      <family val="2"/>
    </font>
    <font>
      <i/>
      <sz val="10"/>
      <name val="Arial"/>
      <family val="2"/>
    </font>
    <font>
      <b/>
      <i/>
      <sz val="14"/>
      <name val="Arial"/>
      <family val="2"/>
    </font>
    <font>
      <b/>
      <i/>
      <sz val="10"/>
      <color indexed="61"/>
      <name val="Arial"/>
      <family val="2"/>
    </font>
    <font>
      <b/>
      <i/>
      <sz val="12"/>
      <color indexed="61"/>
      <name val="Arial"/>
      <family val="2"/>
    </font>
    <font>
      <b/>
      <i/>
      <sz val="16"/>
      <color indexed="61"/>
      <name val="Arial"/>
      <family val="2"/>
    </font>
    <font>
      <b/>
      <i/>
      <sz val="10"/>
      <name val="Arial"/>
      <family val="2"/>
    </font>
    <font>
      <b/>
      <sz val="12"/>
      <color indexed="62"/>
      <name val="Arial"/>
      <family val="2"/>
    </font>
    <font>
      <b/>
      <sz val="8"/>
      <name val="Arial"/>
      <family val="2"/>
    </font>
    <font>
      <b/>
      <sz val="10"/>
      <color indexed="63"/>
      <name val="Arial"/>
      <family val="2"/>
    </font>
    <font>
      <b/>
      <i/>
      <sz val="10"/>
      <color indexed="6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ck">
        <color indexed="61"/>
      </top>
      <bottom>
        <color indexed="63"/>
      </bottom>
    </border>
    <border>
      <left>
        <color indexed="63"/>
      </left>
      <right style="thick">
        <color indexed="61"/>
      </right>
      <top style="thick">
        <color indexed="61"/>
      </top>
      <bottom>
        <color indexed="63"/>
      </bottom>
    </border>
    <border>
      <left>
        <color indexed="63"/>
      </left>
      <right style="thick">
        <color indexed="61"/>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medium"/>
      <top style="thin"/>
      <bottom style="medium"/>
    </border>
    <border>
      <left style="medium"/>
      <right style="medium"/>
      <top style="medium"/>
      <bottom style="thin"/>
    </border>
    <border>
      <left style="medium"/>
      <right style="medium"/>
      <top style="thin"/>
      <bottom style="medium"/>
    </border>
    <border>
      <left style="thick">
        <color indexed="61"/>
      </left>
      <right>
        <color indexed="63"/>
      </right>
      <top style="thick">
        <color indexed="61"/>
      </top>
      <bottom>
        <color indexed="63"/>
      </bottom>
    </border>
    <border>
      <left style="thick">
        <color indexed="61"/>
      </left>
      <right>
        <color indexed="63"/>
      </right>
      <top>
        <color indexed="63"/>
      </top>
      <bottom>
        <color indexed="63"/>
      </bottom>
    </border>
    <border>
      <left style="thick">
        <color indexed="61"/>
      </left>
      <right>
        <color indexed="63"/>
      </right>
      <top>
        <color indexed="63"/>
      </top>
      <bottom style="thick">
        <color indexed="61"/>
      </bottom>
    </border>
    <border>
      <left>
        <color indexed="63"/>
      </left>
      <right>
        <color indexed="63"/>
      </right>
      <top>
        <color indexed="63"/>
      </top>
      <bottom style="thick">
        <color indexed="61"/>
      </bottom>
    </border>
    <border>
      <left>
        <color indexed="63"/>
      </left>
      <right style="thick">
        <color indexed="61"/>
      </right>
      <top>
        <color indexed="63"/>
      </top>
      <bottom style="thick">
        <color indexed="61"/>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0" fillId="27" borderId="3" applyNumberFormat="0" applyFont="0" applyAlignment="0" applyProtection="0"/>
    <xf numFmtId="0" fontId="47" fillId="28" borderId="1" applyNumberFormat="0" applyAlignment="0" applyProtection="0"/>
    <xf numFmtId="0" fontId="48" fillId="29"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0" borderId="0" applyNumberFormat="0" applyBorder="0" applyAlignment="0" applyProtection="0"/>
    <xf numFmtId="9" fontId="0"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79">
    <xf numFmtId="0" fontId="0" fillId="0" borderId="0" xfId="0" applyAlignment="1">
      <alignment/>
    </xf>
    <xf numFmtId="0" fontId="1" fillId="0" borderId="0" xfId="0" applyFont="1" applyAlignment="1" applyProtection="1">
      <alignment horizontal="center" vertical="center"/>
      <protection/>
    </xf>
    <xf numFmtId="0" fontId="0" fillId="0" borderId="0" xfId="0" applyAlignment="1" applyProtection="1">
      <alignment horizontal="center" vertical="center"/>
      <protection/>
    </xf>
    <xf numFmtId="0" fontId="1" fillId="0" borderId="10" xfId="0" applyFont="1" applyBorder="1" applyAlignment="1" applyProtection="1">
      <alignment horizontal="center" vertical="center"/>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0" fillId="33" borderId="0" xfId="0" applyFill="1" applyAlignment="1">
      <alignment/>
    </xf>
    <xf numFmtId="0" fontId="6" fillId="33" borderId="0" xfId="0" applyFont="1" applyFill="1" applyAlignment="1" applyProtection="1">
      <alignment horizontal="left" vertical="center"/>
      <protection/>
    </xf>
    <xf numFmtId="0" fontId="0" fillId="33" borderId="0" xfId="0" applyFill="1" applyAlignment="1" applyProtection="1">
      <alignment horizontal="center" vertical="center"/>
      <protection/>
    </xf>
    <xf numFmtId="0" fontId="0" fillId="33" borderId="0" xfId="0" applyFont="1" applyFill="1" applyAlignment="1" applyProtection="1">
      <alignment horizontal="center" vertical="center"/>
      <protection/>
    </xf>
    <xf numFmtId="0" fontId="8" fillId="0" borderId="0" xfId="0" applyFont="1" applyAlignment="1" applyProtection="1">
      <alignment horizontal="center" vertical="center"/>
      <protection/>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protection/>
    </xf>
    <xf numFmtId="0" fontId="9" fillId="0" borderId="0" xfId="0" applyFont="1" applyAlignment="1" applyProtection="1">
      <alignment horizontal="center" vertical="center"/>
      <protection/>
    </xf>
    <xf numFmtId="2" fontId="0" fillId="33" borderId="0" xfId="0" applyNumberFormat="1" applyFill="1" applyAlignment="1">
      <alignment/>
    </xf>
    <xf numFmtId="0" fontId="7" fillId="33" borderId="0" xfId="0" applyFont="1" applyFill="1" applyAlignment="1">
      <alignment horizontal="center"/>
    </xf>
    <xf numFmtId="0" fontId="1" fillId="0" borderId="11" xfId="0" applyFont="1" applyFill="1" applyBorder="1" applyAlignment="1">
      <alignment vertical="center" wrapText="1"/>
    </xf>
    <xf numFmtId="0" fontId="10" fillId="0" borderId="12" xfId="0" applyFont="1" applyFill="1" applyBorder="1" applyAlignment="1" applyProtection="1">
      <alignment vertical="center"/>
      <protection locked="0"/>
    </xf>
    <xf numFmtId="0" fontId="6" fillId="34" borderId="10" xfId="0" applyFont="1" applyFill="1" applyBorder="1" applyAlignment="1" applyProtection="1">
      <alignment horizontal="left" vertical="center" wrapText="1"/>
      <protection/>
    </xf>
    <xf numFmtId="0" fontId="10" fillId="0" borderId="10" xfId="0" applyFont="1" applyFill="1" applyBorder="1" applyAlignment="1" applyProtection="1">
      <alignment vertical="center"/>
      <protection locked="0"/>
    </xf>
    <xf numFmtId="0" fontId="19" fillId="0" borderId="10" xfId="0" applyFont="1" applyBorder="1" applyAlignment="1" applyProtection="1">
      <alignment horizontal="center" vertical="center"/>
      <protection/>
    </xf>
    <xf numFmtId="0" fontId="9" fillId="0" borderId="0" xfId="0" applyNumberFormat="1" applyFont="1" applyAlignment="1" applyProtection="1">
      <alignment horizontal="center" vertical="center"/>
      <protection locked="0"/>
    </xf>
    <xf numFmtId="2" fontId="0" fillId="0" borderId="0" xfId="0" applyNumberFormat="1" applyAlignment="1" applyProtection="1">
      <alignment horizontal="center" vertical="center"/>
      <protection/>
    </xf>
    <xf numFmtId="0" fontId="12" fillId="33" borderId="0" xfId="0" applyFont="1" applyFill="1" applyBorder="1" applyAlignment="1">
      <alignment horizontal="left" vertical="top" wrapText="1"/>
    </xf>
    <xf numFmtId="0" fontId="6" fillId="33" borderId="0" xfId="0" applyFont="1" applyFill="1" applyBorder="1" applyAlignment="1">
      <alignment/>
    </xf>
    <xf numFmtId="0" fontId="0" fillId="33" borderId="0" xfId="0" applyFill="1" applyAlignment="1">
      <alignment/>
    </xf>
    <xf numFmtId="0" fontId="20" fillId="0" borderId="10" xfId="0" applyFont="1" applyFill="1" applyBorder="1" applyAlignment="1" applyProtection="1">
      <alignment horizontal="right" vertical="center"/>
      <protection locked="0"/>
    </xf>
    <xf numFmtId="0" fontId="7" fillId="33" borderId="0" xfId="0" applyFont="1" applyFill="1" applyAlignment="1">
      <alignment horizontal="center" vertical="center" wrapText="1"/>
    </xf>
    <xf numFmtId="0" fontId="12" fillId="33" borderId="0" xfId="0" applyFont="1" applyFill="1" applyAlignment="1">
      <alignment vertical="center" wrapText="1"/>
    </xf>
    <xf numFmtId="0" fontId="12" fillId="33" borderId="13" xfId="0" applyFont="1" applyFill="1" applyBorder="1" applyAlignment="1">
      <alignment vertical="top" wrapText="1"/>
    </xf>
    <xf numFmtId="0" fontId="22" fillId="33" borderId="0" xfId="0" applyFont="1" applyFill="1" applyAlignment="1">
      <alignment horizontal="center"/>
    </xf>
    <xf numFmtId="0" fontId="0" fillId="33" borderId="0" xfId="0" applyFill="1" applyAlignment="1">
      <alignment vertical="center"/>
    </xf>
    <xf numFmtId="0" fontId="6" fillId="34" borderId="10" xfId="0" applyFont="1" applyFill="1" applyBorder="1" applyAlignment="1">
      <alignment vertical="center" wrapText="1"/>
    </xf>
    <xf numFmtId="0" fontId="1" fillId="34" borderId="10" xfId="0" applyFont="1" applyFill="1" applyBorder="1" applyAlignment="1">
      <alignment horizontal="right" vertical="center"/>
    </xf>
    <xf numFmtId="0" fontId="13" fillId="33" borderId="0" xfId="0" applyFont="1" applyFill="1" applyAlignment="1">
      <alignment horizontal="center" vertical="center" wrapText="1"/>
    </xf>
    <xf numFmtId="0" fontId="12" fillId="33" borderId="0" xfId="0" applyFont="1" applyFill="1" applyAlignment="1">
      <alignment horizontal="center" vertical="center" wrapText="1"/>
    </xf>
    <xf numFmtId="0" fontId="12" fillId="35" borderId="13" xfId="0" applyFont="1" applyFill="1" applyBorder="1" applyAlignment="1">
      <alignment vertical="center" wrapText="1"/>
    </xf>
    <xf numFmtId="0" fontId="12" fillId="35" borderId="14" xfId="0" applyFont="1" applyFill="1" applyBorder="1" applyAlignment="1">
      <alignment vertical="center" wrapText="1"/>
    </xf>
    <xf numFmtId="0" fontId="12" fillId="35" borderId="0" xfId="0" applyFont="1" applyFill="1" applyBorder="1" applyAlignment="1">
      <alignment vertical="center" wrapText="1"/>
    </xf>
    <xf numFmtId="0" fontId="12" fillId="35" borderId="15" xfId="0" applyFont="1" applyFill="1" applyBorder="1" applyAlignment="1">
      <alignment vertical="center" wrapText="1"/>
    </xf>
    <xf numFmtId="0" fontId="0" fillId="33" borderId="11" xfId="0" applyFill="1" applyBorder="1" applyAlignment="1">
      <alignment vertical="center"/>
    </xf>
    <xf numFmtId="0" fontId="12" fillId="36" borderId="16" xfId="0" applyFont="1" applyFill="1" applyBorder="1" applyAlignment="1">
      <alignment horizontal="center" vertical="center"/>
    </xf>
    <xf numFmtId="0" fontId="12" fillId="36" borderId="17" xfId="0" applyFont="1" applyFill="1" applyBorder="1" applyAlignment="1">
      <alignment horizontal="left" vertical="center"/>
    </xf>
    <xf numFmtId="0" fontId="12" fillId="36" borderId="18" xfId="0" applyFont="1" applyFill="1" applyBorder="1" applyAlignment="1">
      <alignment horizontal="center" vertical="center"/>
    </xf>
    <xf numFmtId="0" fontId="12" fillId="36" borderId="19" xfId="0" applyFont="1" applyFill="1" applyBorder="1" applyAlignment="1">
      <alignment horizontal="left" vertical="center"/>
    </xf>
    <xf numFmtId="0" fontId="12" fillId="36" borderId="16" xfId="0" applyFont="1" applyFill="1" applyBorder="1" applyAlignment="1">
      <alignment horizontal="right" vertical="center"/>
    </xf>
    <xf numFmtId="0" fontId="12" fillId="36" borderId="18" xfId="0" applyFont="1" applyFill="1" applyBorder="1" applyAlignment="1">
      <alignment horizontal="right" vertical="center"/>
    </xf>
    <xf numFmtId="0" fontId="1" fillId="34" borderId="20" xfId="0" applyFont="1" applyFill="1" applyBorder="1" applyAlignment="1">
      <alignment horizontal="left" vertical="center"/>
    </xf>
    <xf numFmtId="0" fontId="1" fillId="34" borderId="21" xfId="0" applyFont="1" applyFill="1" applyBorder="1" applyAlignment="1">
      <alignment horizontal="left" vertical="center"/>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21" fillId="35" borderId="25" xfId="0" applyFont="1" applyFill="1" applyBorder="1" applyAlignment="1">
      <alignment horizontal="right" wrapText="1"/>
    </xf>
    <xf numFmtId="0" fontId="12" fillId="35" borderId="25" xfId="0" applyFont="1" applyFill="1" applyBorder="1" applyAlignment="1">
      <alignment horizontal="right" wrapText="1"/>
    </xf>
    <xf numFmtId="0" fontId="12" fillId="35" borderId="26" xfId="0" applyFont="1" applyFill="1" applyBorder="1" applyAlignment="1">
      <alignment horizontal="right" wrapText="1"/>
    </xf>
    <xf numFmtId="0" fontId="12" fillId="33" borderId="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5" fillId="36" borderId="27" xfId="0" applyFont="1" applyFill="1" applyBorder="1" applyAlignment="1">
      <alignment horizontal="center" vertical="center" wrapText="1"/>
    </xf>
    <xf numFmtId="0" fontId="5" fillId="36" borderId="28" xfId="0" applyFont="1" applyFill="1" applyBorder="1" applyAlignment="1">
      <alignment horizontal="center" vertical="center" wrapText="1"/>
    </xf>
    <xf numFmtId="0" fontId="5" fillId="36" borderId="29" xfId="0" applyFont="1" applyFill="1" applyBorder="1" applyAlignment="1">
      <alignment horizontal="center" vertical="center" wrapText="1"/>
    </xf>
    <xf numFmtId="2" fontId="12" fillId="36" borderId="30" xfId="0" applyNumberFormat="1" applyFont="1" applyFill="1" applyBorder="1" applyAlignment="1">
      <alignment horizontal="right" vertical="center"/>
    </xf>
    <xf numFmtId="2" fontId="12" fillId="36" borderId="31" xfId="0" applyNumberFormat="1" applyFont="1" applyFill="1" applyBorder="1" applyAlignment="1">
      <alignment horizontal="right" vertical="center"/>
    </xf>
    <xf numFmtId="0" fontId="6" fillId="34" borderId="32" xfId="0" applyFont="1" applyFill="1" applyBorder="1" applyAlignment="1">
      <alignment horizontal="left" vertical="center" wrapText="1"/>
    </xf>
    <xf numFmtId="0" fontId="6" fillId="34" borderId="33" xfId="0" applyFont="1" applyFill="1" applyBorder="1" applyAlignment="1">
      <alignment horizontal="left" vertical="center" wrapText="1"/>
    </xf>
    <xf numFmtId="0" fontId="1" fillId="36" borderId="17" xfId="0" applyFont="1" applyFill="1" applyBorder="1" applyAlignment="1">
      <alignment horizontal="left" vertical="center"/>
    </xf>
    <xf numFmtId="0" fontId="1" fillId="36" borderId="34" xfId="0" applyFont="1" applyFill="1" applyBorder="1" applyAlignment="1">
      <alignment horizontal="left" vertical="center"/>
    </xf>
    <xf numFmtId="0" fontId="7" fillId="33" borderId="35" xfId="0" applyFont="1" applyFill="1" applyBorder="1" applyAlignment="1">
      <alignment horizontal="center" vertical="center"/>
    </xf>
    <xf numFmtId="0" fontId="7" fillId="33" borderId="0" xfId="0" applyFont="1" applyFill="1" applyAlignment="1">
      <alignment horizontal="center" vertical="center"/>
    </xf>
    <xf numFmtId="0" fontId="12" fillId="35" borderId="22" xfId="0" applyFont="1" applyFill="1" applyBorder="1" applyAlignment="1">
      <alignment horizontal="left" vertical="top" wrapText="1"/>
    </xf>
    <xf numFmtId="0" fontId="12" fillId="35" borderId="13" xfId="0" applyFont="1" applyFill="1" applyBorder="1" applyAlignment="1">
      <alignment horizontal="left" vertical="top" wrapText="1"/>
    </xf>
    <xf numFmtId="0" fontId="12" fillId="35" borderId="14" xfId="0" applyFont="1" applyFill="1" applyBorder="1" applyAlignment="1">
      <alignment horizontal="left" vertical="top" wrapText="1"/>
    </xf>
    <xf numFmtId="0" fontId="12" fillId="35" borderId="23" xfId="0" applyFont="1" applyFill="1" applyBorder="1" applyAlignment="1">
      <alignment horizontal="left" vertical="top" wrapText="1"/>
    </xf>
    <xf numFmtId="0" fontId="12" fillId="35" borderId="0" xfId="0" applyFont="1" applyFill="1" applyBorder="1" applyAlignment="1">
      <alignment horizontal="left" vertical="top" wrapText="1"/>
    </xf>
    <xf numFmtId="0" fontId="12" fillId="35" borderId="15" xfId="0" applyFont="1" applyFill="1" applyBorder="1" applyAlignment="1">
      <alignment horizontal="left" vertical="top" wrapText="1"/>
    </xf>
    <xf numFmtId="0" fontId="12" fillId="35" borderId="24" xfId="0" applyFont="1" applyFill="1" applyBorder="1" applyAlignment="1">
      <alignment horizontal="left" vertical="top" wrapText="1"/>
    </xf>
    <xf numFmtId="0" fontId="12" fillId="35" borderId="25" xfId="0" applyFont="1" applyFill="1" applyBorder="1" applyAlignment="1">
      <alignment horizontal="left" vertical="top" wrapText="1"/>
    </xf>
    <xf numFmtId="0" fontId="12" fillId="35" borderId="26" xfId="0" applyFont="1" applyFill="1" applyBorder="1" applyAlignment="1">
      <alignment horizontal="lef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2">
    <dxf>
      <font>
        <b/>
        <i val="0"/>
        <color indexed="10"/>
      </font>
      <fill>
        <patternFill>
          <bgColor indexed="47"/>
        </patternFill>
      </fill>
      <border>
        <left style="thin"/>
        <right style="thin"/>
        <top style="thin"/>
        <bottom style="thin"/>
      </border>
    </dxf>
    <dxf>
      <font>
        <b/>
        <i val="0"/>
        <color indexed="10"/>
      </font>
      <fill>
        <patternFill patternType="solid">
          <bgColor indexed="47"/>
        </patternFill>
      </fill>
      <border>
        <left style="thin"/>
        <right style="thin"/>
        <top style="thin"/>
        <bottom style="thin"/>
      </border>
    </dxf>
    <dxf>
      <font>
        <b/>
        <i val="0"/>
        <color indexed="10"/>
      </font>
      <fill>
        <patternFill>
          <bgColor indexed="47"/>
        </patternFill>
      </fill>
      <border>
        <left style="thin"/>
        <right style="thin"/>
        <top style="thin"/>
        <bottom style="thin"/>
      </border>
    </dxf>
    <dxf>
      <font>
        <b/>
        <i val="0"/>
        <color indexed="10"/>
      </font>
      <fill>
        <patternFill patternType="solid">
          <bgColor indexed="47"/>
        </patternFill>
      </fill>
      <border>
        <left style="thin"/>
        <right style="thin"/>
        <top style="thin"/>
        <bottom style="thin"/>
      </border>
    </dxf>
    <dxf>
      <fill>
        <patternFill>
          <bgColor indexed="47"/>
        </patternFill>
      </fill>
      <border>
        <left style="thin"/>
        <right style="thin"/>
        <top style="thin"/>
        <bottom style="thin"/>
      </border>
    </dxf>
    <dxf>
      <fill>
        <patternFill>
          <bgColor indexed="47"/>
        </patternFill>
      </fill>
      <border>
        <left style="thin"/>
        <right style="thin"/>
        <top style="thin"/>
        <bottom style="thin"/>
      </border>
    </dxf>
    <dxf>
      <fill>
        <patternFill>
          <bgColor indexed="47"/>
        </patternFill>
      </fill>
      <border>
        <left style="thin"/>
        <right style="thin"/>
        <top style="thin"/>
        <bottom style="thin"/>
      </border>
    </dxf>
    <dxf>
      <fill>
        <patternFill>
          <bgColor indexed="47"/>
        </patternFill>
      </fill>
      <border>
        <left style="thin"/>
        <right style="thin"/>
        <top style="thin"/>
        <bottom style="thin"/>
      </border>
    </dxf>
    <dxf>
      <fill>
        <patternFill patternType="solid">
          <bgColor indexed="47"/>
        </patternFill>
      </fill>
      <border>
        <left style="thin"/>
        <right style="thin"/>
        <top style="thin"/>
        <bottom style="thin"/>
      </border>
    </dxf>
    <dxf>
      <font>
        <color indexed="10"/>
      </font>
    </dxf>
    <dxf>
      <font>
        <color indexed="10"/>
      </font>
    </dxf>
    <dxf>
      <font>
        <strike val="0"/>
        <color indexed="10"/>
      </font>
    </dxf>
    <dxf>
      <font>
        <color indexed="61"/>
      </font>
      <fill>
        <patternFill>
          <bgColor indexed="43"/>
        </patternFill>
      </fill>
      <border>
        <left style="thin"/>
        <right style="thin"/>
        <top style="thin"/>
        <bottom style="thin"/>
      </border>
    </dxf>
    <dxf>
      <font>
        <color indexed="61"/>
      </font>
      <fill>
        <patternFill>
          <bgColor indexed="43"/>
        </patternFill>
      </fill>
      <border>
        <left style="thin"/>
        <right style="thin"/>
        <top style="thin"/>
        <bottom style="thin"/>
      </border>
    </dxf>
    <dxf>
      <font>
        <b/>
        <i val="0"/>
        <color indexed="61"/>
      </font>
      <fill>
        <patternFill>
          <bgColor indexed="43"/>
        </patternFill>
      </fill>
      <border>
        <left>
          <color indexed="63"/>
        </left>
        <right style="thin"/>
        <top style="thin"/>
        <bottom style="thin"/>
      </border>
    </dxf>
    <dxf>
      <font>
        <color indexed="22"/>
      </font>
      <fill>
        <patternFill>
          <bgColor indexed="22"/>
        </patternFill>
      </fill>
      <border>
        <right/>
        <top/>
        <bottom/>
      </border>
    </dxf>
    <dxf>
      <font>
        <b/>
        <i val="0"/>
        <color rgb="FF993366"/>
      </font>
      <fill>
        <patternFill>
          <bgColor rgb="FFFFFF99"/>
        </patternFill>
      </fill>
      <border>
        <left>
          <color rgb="FF000000"/>
        </left>
        <right style="thin">
          <color rgb="FF000000"/>
        </right>
        <top style="thin"/>
        <bottom style="thin">
          <color rgb="FF000000"/>
        </bottom>
      </border>
    </dxf>
    <dxf>
      <font>
        <color rgb="FF993366"/>
      </font>
      <fill>
        <patternFill>
          <bgColor rgb="FFFFFF99"/>
        </patternFill>
      </fill>
      <border>
        <left style="thin">
          <color rgb="FF000000"/>
        </left>
        <right style="thin">
          <color rgb="FF000000"/>
        </right>
        <top style="thin"/>
        <bottom style="thin">
          <color rgb="FF000000"/>
        </bottom>
      </border>
    </dxf>
    <dxf>
      <fill>
        <patternFill patternType="solid">
          <bgColor rgb="FFFFCC99"/>
        </patternFill>
      </fill>
      <border>
        <left style="thin">
          <color rgb="FF000000"/>
        </left>
        <right style="thin">
          <color rgb="FF000000"/>
        </right>
        <top style="thin"/>
        <bottom style="thin">
          <color rgb="FF000000"/>
        </bottom>
      </border>
    </dxf>
    <dxf>
      <fill>
        <patternFill>
          <bgColor rgb="FFFFCC99"/>
        </patternFill>
      </fill>
      <border>
        <left style="thin">
          <color rgb="FF000000"/>
        </left>
        <right style="thin">
          <color rgb="FF000000"/>
        </right>
        <top style="thin"/>
        <bottom style="thin">
          <color rgb="FF000000"/>
        </bottom>
      </border>
    </dxf>
    <dxf>
      <font>
        <b/>
        <i val="0"/>
        <color rgb="FFFF0000"/>
      </font>
      <fill>
        <patternFill patternType="solid">
          <bgColor rgb="FFFFCC99"/>
        </patternFill>
      </fill>
      <border>
        <left style="thin">
          <color rgb="FF000000"/>
        </left>
        <right style="thin">
          <color rgb="FF000000"/>
        </right>
        <top style="thin"/>
        <bottom style="thin">
          <color rgb="FF000000"/>
        </bottom>
      </border>
    </dxf>
    <dxf>
      <font>
        <b/>
        <i val="0"/>
        <color rgb="FFFF0000"/>
      </font>
      <fill>
        <patternFill>
          <bgColor rgb="FFFFCC99"/>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2000250</xdr:colOff>
      <xdr:row>14</xdr:row>
      <xdr:rowOff>76200</xdr:rowOff>
    </xdr:from>
    <xdr:to>
      <xdr:col>10</xdr:col>
      <xdr:colOff>390525</xdr:colOff>
      <xdr:row>16</xdr:row>
      <xdr:rowOff>209550</xdr:rowOff>
    </xdr:to>
    <xdr:pic>
      <xdr:nvPicPr>
        <xdr:cNvPr id="1" name="Picture 50" descr="HPCLogo"/>
        <xdr:cNvPicPr preferRelativeResize="1">
          <a:picLocks noChangeAspect="1"/>
        </xdr:cNvPicPr>
      </xdr:nvPicPr>
      <xdr:blipFill>
        <a:blip r:embed="rId1"/>
        <a:stretch>
          <a:fillRect/>
        </a:stretch>
      </xdr:blipFill>
      <xdr:spPr>
        <a:xfrm>
          <a:off x="9134475" y="3867150"/>
          <a:ext cx="16573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5"/>
  <sheetViews>
    <sheetView tabSelected="1" zoomScalePageLayoutView="0" workbookViewId="0" topLeftCell="A1">
      <selection activeCell="C17" sqref="C17"/>
    </sheetView>
  </sheetViews>
  <sheetFormatPr defaultColWidth="11.421875" defaultRowHeight="12.75"/>
  <cols>
    <col min="1" max="1" width="1.8515625" style="8" customWidth="1"/>
    <col min="2" max="2" width="39.140625" style="33" bestFit="1" customWidth="1"/>
    <col min="3" max="3" width="38.7109375" style="8" bestFit="1" customWidth="1"/>
    <col min="4" max="4" width="11.28125" style="8" bestFit="1" customWidth="1"/>
    <col min="5" max="5" width="14.7109375" style="8" customWidth="1"/>
    <col min="6" max="6" width="1.28515625" style="8" customWidth="1"/>
    <col min="7" max="7" width="34.28125" style="8" customWidth="1"/>
    <col min="8" max="8" width="6.57421875" style="8" bestFit="1" customWidth="1"/>
    <col min="9" max="9" width="6.00390625" style="8" bestFit="1" customWidth="1"/>
    <col min="10" max="10" width="2.140625" style="8" bestFit="1" customWidth="1"/>
    <col min="11" max="11" width="6.57421875" style="8" customWidth="1"/>
    <col min="12" max="12" width="7.8515625" style="8" bestFit="1" customWidth="1"/>
    <col min="13" max="13" width="11.421875" style="8" customWidth="1"/>
    <col min="14" max="16" width="11.421875" style="8" hidden="1" customWidth="1"/>
    <col min="17" max="16384" width="11.421875" style="8" customWidth="1"/>
  </cols>
  <sheetData>
    <row r="1" ht="6.75" customHeight="1" thickBot="1"/>
    <row r="2" spans="2:11" ht="48.75" customHeight="1" thickBot="1">
      <c r="B2" s="59" t="s">
        <v>34</v>
      </c>
      <c r="C2" s="60"/>
      <c r="D2" s="60"/>
      <c r="E2" s="60"/>
      <c r="F2" s="60"/>
      <c r="G2" s="60"/>
      <c r="H2" s="60"/>
      <c r="I2" s="60"/>
      <c r="J2" s="60"/>
      <c r="K2" s="61"/>
    </row>
    <row r="3" ht="6.75" customHeight="1"/>
    <row r="4" spans="2:3" ht="13.5" thickBot="1">
      <c r="B4" s="11"/>
      <c r="C4" s="32" t="s">
        <v>30</v>
      </c>
    </row>
    <row r="5" spans="2:11" ht="31.5" thickTop="1">
      <c r="B5" s="34" t="s">
        <v>19</v>
      </c>
      <c r="C5" s="28" t="s">
        <v>29</v>
      </c>
      <c r="G5" s="70" t="s">
        <v>37</v>
      </c>
      <c r="H5" s="71"/>
      <c r="I5" s="71"/>
      <c r="J5" s="71"/>
      <c r="K5" s="72"/>
    </row>
    <row r="6" spans="7:12" ht="6.75" customHeight="1">
      <c r="G6" s="73"/>
      <c r="H6" s="74"/>
      <c r="I6" s="74"/>
      <c r="J6" s="74"/>
      <c r="K6" s="75"/>
      <c r="L6" s="25"/>
    </row>
    <row r="7" spans="2:12" ht="30.75" customHeight="1">
      <c r="B7" s="34" t="s">
        <v>31</v>
      </c>
      <c r="C7" s="32" t="s">
        <v>35</v>
      </c>
      <c r="G7" s="73"/>
      <c r="H7" s="74"/>
      <c r="I7" s="74"/>
      <c r="J7" s="74"/>
      <c r="K7" s="75"/>
      <c r="L7" s="25"/>
    </row>
    <row r="8" spans="2:15" ht="18">
      <c r="B8" s="35" t="s">
        <v>10</v>
      </c>
      <c r="C8" s="21">
        <v>50</v>
      </c>
      <c r="D8" s="68">
        <f>IF(C8&lt;20,"Trop petit/Too small",(IF(C8&gt;100,"Trop grand/Too big","")))</f>
      </c>
      <c r="E8" s="69"/>
      <c r="G8" s="73"/>
      <c r="H8" s="74"/>
      <c r="I8" s="74"/>
      <c r="J8" s="74"/>
      <c r="K8" s="75"/>
      <c r="L8" s="25"/>
      <c r="N8" s="8" t="s">
        <v>3</v>
      </c>
      <c r="O8" s="8">
        <f>-0.00005*POWER(C8,2)+0.0278*(C8)-0.2844</f>
        <v>0.9805999999999999</v>
      </c>
    </row>
    <row r="9" spans="2:15" ht="18">
      <c r="B9" s="35" t="s">
        <v>9</v>
      </c>
      <c r="C9" s="21">
        <v>50</v>
      </c>
      <c r="D9" s="68">
        <f>IF(C9&lt;20,"Trop petit/Too small",(IF(C9&gt;100,"Trop grand/Too big","")))</f>
      </c>
      <c r="E9" s="69"/>
      <c r="G9" s="73"/>
      <c r="H9" s="74"/>
      <c r="I9" s="74"/>
      <c r="J9" s="74"/>
      <c r="K9" s="75"/>
      <c r="L9" s="25"/>
      <c r="N9" s="8" t="s">
        <v>4</v>
      </c>
      <c r="O9" s="8">
        <f>0.3964*LN(C9)-0.5529</f>
        <v>0.9978259193517169</v>
      </c>
    </row>
    <row r="10" spans="3:12" ht="18">
      <c r="C10" s="32" t="s">
        <v>35</v>
      </c>
      <c r="G10" s="73"/>
      <c r="H10" s="74"/>
      <c r="I10" s="74"/>
      <c r="J10" s="74"/>
      <c r="K10" s="75"/>
      <c r="L10" s="25"/>
    </row>
    <row r="11" spans="2:15" ht="30.75">
      <c r="B11" s="34" t="s">
        <v>13</v>
      </c>
      <c r="C11" s="19"/>
      <c r="D11" s="18" t="s">
        <v>12</v>
      </c>
      <c r="E11" s="29" t="str">
        <f>IF(C11&lt;10,"Trop petit/Too small",(IF(C11&gt;2000,"Trop grand/Too big","")))</f>
        <v>Trop petit/Too small</v>
      </c>
      <c r="G11" s="73"/>
      <c r="H11" s="74"/>
      <c r="I11" s="74"/>
      <c r="J11" s="74"/>
      <c r="K11" s="75"/>
      <c r="L11" s="25"/>
      <c r="N11" s="8" t="s">
        <v>5</v>
      </c>
      <c r="O11" s="8" t="e">
        <f>3.7201*POWER(C11,-0.1915)</f>
        <v>#DIV/0!</v>
      </c>
    </row>
    <row r="12" spans="3:12" ht="18">
      <c r="C12" s="32" t="s">
        <v>35</v>
      </c>
      <c r="G12" s="73"/>
      <c r="H12" s="74"/>
      <c r="I12" s="74"/>
      <c r="J12" s="74"/>
      <c r="K12" s="75"/>
      <c r="L12" s="25"/>
    </row>
    <row r="13" spans="2:15" ht="31.5" thickBot="1">
      <c r="B13" s="34" t="s">
        <v>14</v>
      </c>
      <c r="C13" s="19">
        <v>12</v>
      </c>
      <c r="D13" s="18" t="s">
        <v>11</v>
      </c>
      <c r="E13" s="29">
        <f>IF(C13&lt;0.5,"Trop court/Too short",(IF(C13&gt;24,"Trop long/Too long","")))</f>
      </c>
      <c r="F13" s="17"/>
      <c r="G13" s="76"/>
      <c r="H13" s="77"/>
      <c r="I13" s="77"/>
      <c r="J13" s="77"/>
      <c r="K13" s="78"/>
      <c r="L13" s="25"/>
      <c r="N13" s="8" t="s">
        <v>6</v>
      </c>
      <c r="O13" s="8">
        <f>1.4328*POWER(C13,-0.1459)</f>
        <v>0.9970869427695277</v>
      </c>
    </row>
    <row r="14" spans="3:12" ht="19.5" thickBot="1" thickTop="1">
      <c r="C14" s="32" t="s">
        <v>30</v>
      </c>
      <c r="G14" s="31"/>
      <c r="H14" s="31"/>
      <c r="I14" s="31"/>
      <c r="J14" s="31"/>
      <c r="K14" s="31"/>
      <c r="L14" s="25"/>
    </row>
    <row r="15" spans="2:12" ht="31.5" customHeight="1" thickTop="1">
      <c r="B15" s="20" t="s">
        <v>15</v>
      </c>
      <c r="C15" s="28">
        <v>1</v>
      </c>
      <c r="G15" s="51" t="s">
        <v>33</v>
      </c>
      <c r="H15" s="38"/>
      <c r="I15" s="38"/>
      <c r="J15" s="38"/>
      <c r="K15" s="39"/>
      <c r="L15" s="25"/>
    </row>
    <row r="16" spans="2:12" ht="18">
      <c r="B16" s="9"/>
      <c r="C16" s="32" t="s">
        <v>30</v>
      </c>
      <c r="G16" s="52"/>
      <c r="H16" s="40"/>
      <c r="I16" s="40"/>
      <c r="J16" s="40"/>
      <c r="K16" s="41"/>
      <c r="L16" s="25"/>
    </row>
    <row r="17" spans="2:15" ht="32.25" thickBot="1">
      <c r="B17" s="34" t="s">
        <v>16</v>
      </c>
      <c r="C17" s="28" t="s">
        <v>29</v>
      </c>
      <c r="G17" s="53"/>
      <c r="H17" s="54" t="s">
        <v>32</v>
      </c>
      <c r="I17" s="55"/>
      <c r="J17" s="55"/>
      <c r="K17" s="56"/>
      <c r="N17" s="10">
        <f>HLOOKUP(C17,coupleG!A1:I2,2,TRUE)</f>
        <v>9</v>
      </c>
      <c r="O17" s="10"/>
    </row>
    <row r="18" spans="2:16" ht="69" customHeight="1" thickBot="1" thickTop="1">
      <c r="B18" s="8"/>
      <c r="G18" s="26" t="s">
        <v>20</v>
      </c>
      <c r="N18" s="11" t="s">
        <v>1</v>
      </c>
      <c r="O18" s="11">
        <f>coupleSH!B25</f>
        <v>1</v>
      </c>
      <c r="P18" s="16" t="e">
        <f>O8*O9*O11*O13*O18</f>
        <v>#DIV/0!</v>
      </c>
    </row>
    <row r="19" spans="2:12" ht="18">
      <c r="B19" s="64" t="s">
        <v>36</v>
      </c>
      <c r="C19" s="62">
        <f>+IF(C5="Droit / Spur",coupleG!D27,(IF(C5="Hélicoïdal / Helical",coupleSH!D27,(IF(C5="Hélic. axes croisés/Crossed Helic.",coupleH!D27,0)))))</f>
        <v>0</v>
      </c>
      <c r="D19" s="66" t="s">
        <v>8</v>
      </c>
      <c r="G19" s="49" t="s">
        <v>10</v>
      </c>
      <c r="H19" s="47">
        <f>+IF(C5="Droit / Spur",(+IF(C17="1/ 34C10 (214M15)",IF(C15&gt;4,"HG","G"),(IF(C17="4/ 35NCD6 (814M40)","YG",(IF(C17="8/ Delrin (Delrin)","ZG",IF(AND(OR(C15=1,C15=0.5,C15=0.8),C17="7/ Laiton (Brass)"),"GB",""))))))),(IF(C5="Hélicoïdal / Helical",(IF(C17="1/ 34C10 (214M15)","SH",(IF(C17="8/ Delrin (Delrin)","ZSH","")))),(IF(C5="Hélic. axes croisés/Crossed helic.",(IF(C17="1/ 34C10 (214M15)","H",(IF(C17="8/ Delrin (Delrin)","ZH"," ")))),"")))))</f>
      </c>
      <c r="I19" s="43">
        <f>IF(OR(H19="G",H19="ZG",H19="YG",H19="ZG",H19="SH",H19="ZSH",H19="H",H19="ZH",H19="HG",H19="GB"),C15,"")</f>
      </c>
      <c r="J19" s="43">
        <f>IF(OR(H19="G",H19="ZG",H19="YG",H19="ZG",H19="SH",H19="ZSH",H19="H",H19="ZH",H19="HG",H19="GB"),"-","")</f>
      </c>
      <c r="K19" s="44">
        <f>IF(OR(H19="G",H19="ZG",H19="YG",H19="ZG",H19="SH",H19="ZSH",H19="H",H19="ZH",H19="HG",H19="GB"),C8,"")</f>
      </c>
      <c r="L19" s="42" t="b">
        <f>IF(OR(C17="2/ inox 303 (303S21)",C17="3/ 34C10 traité (214M15 hd)",C17="5/ 35NCD6 traité (817M40 hd)",C17="6/ 12NC15 traité (655M13 hd)",(AND(C17="7/ Laiton (Brass)",C5="Hélic. axes croisés/Crossed Helic.")),(AND(C17="7/ Laiton (Brass)",C5="Hélicoïdal / Helical")),(AND(AND(C15&lt;&gt;1,C15&lt;&gt;0.8,C15&lt;&gt;0.5),C17="7/ Laiton (Brass)"))),"Special")</f>
        <v>0</v>
      </c>
    </row>
    <row r="20" spans="2:12" ht="18.75" thickBot="1">
      <c r="B20" s="65"/>
      <c r="C20" s="63"/>
      <c r="D20" s="67"/>
      <c r="G20" s="50" t="s">
        <v>9</v>
      </c>
      <c r="H20" s="48">
        <f>+IF(C5="Droit / Spur",(+IF(C17="1/ 34C10 (214M15)",(IF(C15&gt;4,"HG","G")),(IF(C17="4/ 35NCD6 (814M40)","YG",(IF(C17="8/ Delrin (Delrin)","ZG",IF(AND(OR(C15=1,C15=0.5,C15=0.8),C17="7/ Laiton (Brass)"),"GB",""))))))),(IF(C5="Hélicoïdal / Helical",(IF(C17="1/ 34C10 (214M15)","SH",(IF(C17="8/ Delrin (Delrin)","ZSH","")))),(IF(C5="Hélic. axes croisés/Crossed helic.",(IF(C17="1/ 34C10 (214M15)","H",(IF(C17="8/ Delrin (Delrin)","ZH","")))),"")))))</f>
      </c>
      <c r="I20" s="45">
        <f>IF(OR(H20="G",H20="ZG",H20="YG",H20="ZG",H20="SH",H20="ZSH",H20="H",H20="ZH",H20="HG",H20="GB"),C15,"")</f>
      </c>
      <c r="J20" s="45">
        <f>IF(OR(H20="G",H20="ZG",H20="YG",H20="ZG",H20="SH",H20="ZSH",H20="H",H20="ZH",H20="HG",H20="GB"),"-","")</f>
      </c>
      <c r="K20" s="46">
        <f>IF(OR(H20="G",H20="ZG",H20="YG",H20="ZG",H20="SH",H20="ZSH",H20="H",H20="ZH",H20="HG",H20="GB"),C9,"")</f>
      </c>
      <c r="L20" s="42" t="b">
        <f>IF(OR(C17="2/ inox 303 (303S21)",C17="3/ 34C10 traité (214M15 hd)",C17="5/ 35NCD6 traité (817M40 hd)",C17="6/ 12NC15 traité (655M13 hd)",(AND(C17="7/ Laiton (Brass)",C5="Hélic. axes croisés/Crossed Helic.")),(AND(C17="7/ Laiton (Brass)",C5="Hélicoïdal / Helical")),(AND(AND(C15&lt;&gt;1,C15&lt;&gt;0.8,C15&lt;&gt;0.5),C17="7/ Laiton (Brass)"))),"Special")</f>
        <v>0</v>
      </c>
    </row>
    <row r="21" ht="12.75">
      <c r="C21" s="27"/>
    </row>
    <row r="22" spans="3:12" ht="30" customHeight="1">
      <c r="C22" s="57">
        <f>IF(OR(OR(ISTEXT(L19),ISTEXT(L20)),C19="Non disponible"),"Pièce non standard, contactez nous: tel 04.37.496.496","")</f>
      </c>
      <c r="D22" s="57"/>
      <c r="E22" s="57"/>
      <c r="F22" s="57"/>
      <c r="G22" s="57"/>
      <c r="H22" s="57"/>
      <c r="I22" s="57"/>
      <c r="J22" s="57"/>
      <c r="K22" s="57"/>
      <c r="L22" s="30"/>
    </row>
    <row r="23" spans="3:11" ht="30" customHeight="1">
      <c r="C23" s="58">
        <f>IF(OR(OR(ISTEXT(L20),ISTEXT(L21)),C19="Non disponible"),"Non standard pieces, please call now +33 4.37.496.496","")</f>
      </c>
      <c r="D23" s="58"/>
      <c r="E23" s="58"/>
      <c r="F23" s="58"/>
      <c r="G23" s="58"/>
      <c r="H23" s="58"/>
      <c r="I23" s="58"/>
      <c r="J23" s="58"/>
      <c r="K23" s="58"/>
    </row>
    <row r="24" spans="5:6" ht="33" customHeight="1">
      <c r="E24" s="37"/>
      <c r="F24" s="37"/>
    </row>
    <row r="25" spans="5:6" ht="33" customHeight="1">
      <c r="E25" s="36"/>
      <c r="F25" s="36"/>
    </row>
  </sheetData>
  <sheetProtection password="C42E" sheet="1" objects="1" scenarios="1" selectLockedCells="1"/>
  <mergeCells count="11">
    <mergeCell ref="G5:K13"/>
    <mergeCell ref="G15:G17"/>
    <mergeCell ref="H17:K17"/>
    <mergeCell ref="C22:K22"/>
    <mergeCell ref="C23:K23"/>
    <mergeCell ref="B2:K2"/>
    <mergeCell ref="C19:C20"/>
    <mergeCell ref="B19:B20"/>
    <mergeCell ref="D19:D20"/>
    <mergeCell ref="D8:E8"/>
    <mergeCell ref="D9:E9"/>
  </mergeCells>
  <conditionalFormatting sqref="L19:L20">
    <cfRule type="cellIs" priority="1" dxfId="15" operator="equal" stopIfTrue="1">
      <formula>FALSE</formula>
    </cfRule>
    <cfRule type="cellIs" priority="2" dxfId="16" operator="equal" stopIfTrue="1">
      <formula>"Special"</formula>
    </cfRule>
  </conditionalFormatting>
  <conditionalFormatting sqref="E24:F24 C22:K22">
    <cfRule type="cellIs" priority="3" dxfId="17" operator="equal" stopIfTrue="1">
      <formula>"Pièce non standard, contactez nous: tel 04.37.496.496"</formula>
    </cfRule>
  </conditionalFormatting>
  <conditionalFormatting sqref="E25:F25 C23:K23">
    <cfRule type="cellIs" priority="4" dxfId="17" operator="equal" stopIfTrue="1">
      <formula>"Non standard pieces, please call now +33 4.37.496.496"</formula>
    </cfRule>
  </conditionalFormatting>
  <conditionalFormatting sqref="C8:C9">
    <cfRule type="cellIs" priority="5" dxfId="9" operator="notBetween" stopIfTrue="1">
      <formula>20</formula>
      <formula>100</formula>
    </cfRule>
  </conditionalFormatting>
  <conditionalFormatting sqref="C11">
    <cfRule type="cellIs" priority="6" dxfId="9" operator="greaterThan" stopIfTrue="1">
      <formula>2000</formula>
    </cfRule>
  </conditionalFormatting>
  <conditionalFormatting sqref="C13">
    <cfRule type="cellIs" priority="7" dxfId="9" operator="notBetween" stopIfTrue="1">
      <formula>0.5</formula>
      <formula>24</formula>
    </cfRule>
  </conditionalFormatting>
  <conditionalFormatting sqref="F13">
    <cfRule type="cellIs" priority="8" dxfId="18" operator="equal" stopIfTrue="1">
      <formula>"Trop petit"</formula>
    </cfRule>
  </conditionalFormatting>
  <conditionalFormatting sqref="D8:E8">
    <cfRule type="cellIs" priority="9" dxfId="19" operator="equal" stopIfTrue="1">
      <formula>"Trop petit/Too small"</formula>
    </cfRule>
    <cfRule type="cellIs" priority="10" dxfId="19" operator="equal" stopIfTrue="1">
      <formula>"trop grand/Too big"</formula>
    </cfRule>
  </conditionalFormatting>
  <conditionalFormatting sqref="D9:E9">
    <cfRule type="cellIs" priority="11" dxfId="19" operator="equal" stopIfTrue="1">
      <formula>"Trop petit/Too small"</formula>
    </cfRule>
    <cfRule type="cellIs" priority="12" dxfId="19" operator="equal" stopIfTrue="1">
      <formula>"Trop grand/Too big"</formula>
    </cfRule>
  </conditionalFormatting>
  <conditionalFormatting sqref="E11">
    <cfRule type="cellIs" priority="13" dxfId="20" operator="equal" stopIfTrue="1">
      <formula>"Trop grand/Too big"</formula>
    </cfRule>
    <cfRule type="cellIs" priority="14" dxfId="21" operator="equal" stopIfTrue="1">
      <formula>"Trop petit/Too small"</formula>
    </cfRule>
  </conditionalFormatting>
  <conditionalFormatting sqref="E13">
    <cfRule type="cellIs" priority="15" dxfId="20" operator="equal" stopIfTrue="1">
      <formula>"Trop long/Too long"</formula>
    </cfRule>
    <cfRule type="cellIs" priority="16" dxfId="21" operator="equal" stopIfTrue="1">
      <formula>"Trop court/Too short"</formula>
    </cfRule>
  </conditionalFormatting>
  <dataValidations count="3">
    <dataValidation type="list" allowBlank="1" showInputMessage="1" showErrorMessage="1" sqref="C5">
      <formula1>type</formula1>
    </dataValidation>
    <dataValidation type="list" allowBlank="1" showInputMessage="1" showErrorMessage="1" sqref="C17">
      <formula1>matièreSH</formula1>
    </dataValidation>
    <dataValidation type="list" allowBlank="1" showInputMessage="1" showErrorMessage="1" sqref="C15">
      <formula1>moduleSH</formula1>
    </dataValidation>
  </dataValidations>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27"/>
  <sheetViews>
    <sheetView zoomScalePageLayoutView="0" workbookViewId="0" topLeftCell="A1">
      <selection activeCell="G1" sqref="G1"/>
    </sheetView>
  </sheetViews>
  <sheetFormatPr defaultColWidth="11.421875" defaultRowHeight="12.75"/>
  <cols>
    <col min="1" max="1" width="12.00390625" style="1" customWidth="1"/>
    <col min="2" max="3" width="13.57421875" style="2" customWidth="1"/>
    <col min="4" max="4" width="12.7109375" style="2" customWidth="1"/>
    <col min="5" max="5" width="10.7109375" style="2" customWidth="1"/>
    <col min="6" max="6" width="15.28125" style="2" customWidth="1"/>
    <col min="7" max="7" width="10.7109375" style="2" bestFit="1" customWidth="1"/>
    <col min="8" max="8" width="10.57421875" style="2" customWidth="1"/>
    <col min="9" max="9" width="10.8515625" style="2" customWidth="1"/>
    <col min="10" max="16384" width="11.421875" style="2" customWidth="1"/>
  </cols>
  <sheetData>
    <row r="1" spans="1:9" s="1" customFormat="1" ht="76.5">
      <c r="A1" s="3" t="s">
        <v>29</v>
      </c>
      <c r="B1" s="4" t="s">
        <v>38</v>
      </c>
      <c r="C1" s="4" t="s">
        <v>24</v>
      </c>
      <c r="D1" s="4" t="s">
        <v>39</v>
      </c>
      <c r="E1" s="4" t="s">
        <v>25</v>
      </c>
      <c r="F1" s="4" t="s">
        <v>26</v>
      </c>
      <c r="G1" s="4" t="s">
        <v>40</v>
      </c>
      <c r="H1" s="4" t="s">
        <v>27</v>
      </c>
      <c r="I1" s="4" t="s">
        <v>28</v>
      </c>
    </row>
    <row r="2" spans="1:9" ht="12.75">
      <c r="A2" s="1">
        <v>1</v>
      </c>
      <c r="B2" s="2">
        <v>2</v>
      </c>
      <c r="C2" s="2">
        <v>3</v>
      </c>
      <c r="D2" s="2">
        <v>4</v>
      </c>
      <c r="E2" s="2">
        <v>5</v>
      </c>
      <c r="F2" s="2">
        <v>6</v>
      </c>
      <c r="G2" s="2">
        <v>7</v>
      </c>
      <c r="H2" s="2">
        <v>8</v>
      </c>
      <c r="I2" s="2">
        <v>9</v>
      </c>
    </row>
    <row r="3" spans="1:9" ht="12.75">
      <c r="A3" s="5">
        <v>0.25</v>
      </c>
      <c r="B3" s="6">
        <v>0.05</v>
      </c>
      <c r="C3" s="6">
        <v>0.05</v>
      </c>
      <c r="D3" s="6">
        <v>0.23</v>
      </c>
      <c r="E3" s="7"/>
      <c r="F3" s="7"/>
      <c r="G3" s="7"/>
      <c r="H3" s="7"/>
      <c r="I3" s="7" t="s">
        <v>0</v>
      </c>
    </row>
    <row r="4" spans="1:9" ht="12.75">
      <c r="A4" s="5">
        <v>0.3</v>
      </c>
      <c r="B4" s="7">
        <v>0.07</v>
      </c>
      <c r="C4" s="7">
        <v>0.07</v>
      </c>
      <c r="D4" s="7">
        <v>0.32</v>
      </c>
      <c r="E4" s="7"/>
      <c r="F4" s="7"/>
      <c r="G4" s="7"/>
      <c r="H4" s="7"/>
      <c r="I4" s="7"/>
    </row>
    <row r="5" spans="1:9" ht="12.75">
      <c r="A5" s="5">
        <v>0.4</v>
      </c>
      <c r="B5" s="7">
        <v>0.147</v>
      </c>
      <c r="C5" s="7">
        <v>0.147</v>
      </c>
      <c r="D5" s="7">
        <v>0.698</v>
      </c>
      <c r="E5" s="7"/>
      <c r="F5" s="7"/>
      <c r="G5" s="7"/>
      <c r="H5" s="7"/>
      <c r="I5" s="7">
        <v>0.04</v>
      </c>
    </row>
    <row r="6" spans="1:9" ht="12.75">
      <c r="A6" s="5">
        <v>0.5</v>
      </c>
      <c r="B6" s="7">
        <v>0.391</v>
      </c>
      <c r="C6" s="7">
        <v>0.391</v>
      </c>
      <c r="D6" s="7">
        <v>1.85</v>
      </c>
      <c r="E6" s="7"/>
      <c r="F6" s="7"/>
      <c r="G6" s="7"/>
      <c r="H6" s="7">
        <v>0.195</v>
      </c>
      <c r="I6" s="7">
        <v>0.1</v>
      </c>
    </row>
    <row r="7" spans="1:9" ht="12.75">
      <c r="A7" s="5">
        <v>0.6</v>
      </c>
      <c r="B7" s="7">
        <v>0.63</v>
      </c>
      <c r="C7" s="7">
        <v>0.63</v>
      </c>
      <c r="D7" s="7">
        <v>2.91</v>
      </c>
      <c r="E7" s="7"/>
      <c r="F7" s="7"/>
      <c r="G7" s="7"/>
      <c r="H7" s="7"/>
      <c r="I7" s="7"/>
    </row>
    <row r="8" spans="1:9" ht="12.75">
      <c r="A8" s="5">
        <v>0.7</v>
      </c>
      <c r="B8" s="7">
        <v>0.6</v>
      </c>
      <c r="C8" s="7">
        <v>0.6</v>
      </c>
      <c r="D8" s="7">
        <v>3.2</v>
      </c>
      <c r="E8" s="7"/>
      <c r="F8" s="7"/>
      <c r="G8" s="7"/>
      <c r="H8" s="7"/>
      <c r="I8" s="7"/>
    </row>
    <row r="9" spans="1:9" ht="12.75">
      <c r="A9" s="5">
        <v>0.75</v>
      </c>
      <c r="B9" s="7">
        <v>0.99</v>
      </c>
      <c r="C9" s="7">
        <v>0.99</v>
      </c>
      <c r="D9" s="7">
        <v>4.57</v>
      </c>
      <c r="E9" s="7"/>
      <c r="F9" s="7"/>
      <c r="G9" s="7"/>
      <c r="H9" s="7"/>
      <c r="I9" s="7"/>
    </row>
    <row r="10" spans="1:9" ht="12.75">
      <c r="A10" s="5">
        <v>0.8</v>
      </c>
      <c r="B10" s="7">
        <v>1</v>
      </c>
      <c r="C10" s="7">
        <v>1</v>
      </c>
      <c r="D10" s="7">
        <v>5</v>
      </c>
      <c r="E10" s="7">
        <v>4</v>
      </c>
      <c r="F10" s="7">
        <v>5.8</v>
      </c>
      <c r="G10" s="7">
        <v>11</v>
      </c>
      <c r="H10" s="7">
        <v>0.54</v>
      </c>
      <c r="I10" s="7">
        <v>0.3</v>
      </c>
    </row>
    <row r="11" spans="1:9" ht="12.75">
      <c r="A11" s="5">
        <v>0.9</v>
      </c>
      <c r="B11" s="7">
        <v>1.91</v>
      </c>
      <c r="C11" s="7">
        <v>1.91</v>
      </c>
      <c r="D11" s="7">
        <v>8.82</v>
      </c>
      <c r="E11" s="7"/>
      <c r="F11" s="7"/>
      <c r="G11" s="7"/>
      <c r="H11" s="7"/>
      <c r="I11" s="7"/>
    </row>
    <row r="12" spans="1:9" ht="12.75">
      <c r="A12" s="5">
        <v>1</v>
      </c>
      <c r="B12" s="7">
        <v>2.6</v>
      </c>
      <c r="C12" s="7">
        <v>2.6</v>
      </c>
      <c r="D12" s="7">
        <v>12</v>
      </c>
      <c r="E12" s="7">
        <v>10.6</v>
      </c>
      <c r="F12" s="7">
        <v>15.5</v>
      </c>
      <c r="G12" s="7">
        <v>29.3</v>
      </c>
      <c r="H12" s="7">
        <v>1.25</v>
      </c>
      <c r="I12" s="7">
        <v>0.7</v>
      </c>
    </row>
    <row r="13" spans="1:9" ht="12.75">
      <c r="A13" s="5">
        <v>1.25</v>
      </c>
      <c r="B13" s="7">
        <v>3.8</v>
      </c>
      <c r="C13" s="7">
        <v>3.8</v>
      </c>
      <c r="D13" s="7">
        <v>18</v>
      </c>
      <c r="E13" s="7">
        <v>17</v>
      </c>
      <c r="F13" s="7">
        <v>24</v>
      </c>
      <c r="G13" s="7">
        <v>47</v>
      </c>
      <c r="H13" s="7"/>
      <c r="I13" s="7">
        <v>1</v>
      </c>
    </row>
    <row r="14" spans="1:9" ht="12.75">
      <c r="A14" s="5">
        <v>1.5</v>
      </c>
      <c r="B14" s="7">
        <v>8.88</v>
      </c>
      <c r="C14" s="7">
        <v>8.88</v>
      </c>
      <c r="D14" s="7">
        <v>41.5</v>
      </c>
      <c r="E14" s="7">
        <v>32</v>
      </c>
      <c r="F14" s="7">
        <v>46</v>
      </c>
      <c r="G14" s="7">
        <v>88</v>
      </c>
      <c r="H14" s="7"/>
      <c r="I14" s="7">
        <v>2.4</v>
      </c>
    </row>
    <row r="15" spans="1:9" ht="12.75">
      <c r="A15" s="5">
        <v>1.75</v>
      </c>
      <c r="B15" s="7">
        <v>16</v>
      </c>
      <c r="C15" s="7">
        <v>16</v>
      </c>
      <c r="D15" s="7">
        <v>75</v>
      </c>
      <c r="E15" s="7">
        <v>48</v>
      </c>
      <c r="F15" s="7">
        <v>69</v>
      </c>
      <c r="G15" s="7">
        <v>132</v>
      </c>
      <c r="H15" s="7"/>
      <c r="I15" s="7"/>
    </row>
    <row r="16" spans="1:9" ht="12.75">
      <c r="A16" s="5">
        <v>2</v>
      </c>
      <c r="B16" s="7">
        <v>25</v>
      </c>
      <c r="C16" s="7">
        <v>25</v>
      </c>
      <c r="D16" s="7">
        <v>119</v>
      </c>
      <c r="E16" s="7">
        <v>70</v>
      </c>
      <c r="F16" s="7">
        <v>103</v>
      </c>
      <c r="G16" s="7">
        <v>195</v>
      </c>
      <c r="H16" s="7"/>
      <c r="I16" s="7">
        <v>6</v>
      </c>
    </row>
    <row r="17" spans="1:9" ht="12.75">
      <c r="A17" s="5">
        <v>2.5</v>
      </c>
      <c r="B17" s="7">
        <v>48</v>
      </c>
      <c r="C17" s="7">
        <v>48</v>
      </c>
      <c r="D17" s="7">
        <v>228</v>
      </c>
      <c r="E17" s="7">
        <v>122</v>
      </c>
      <c r="F17" s="7">
        <v>178</v>
      </c>
      <c r="G17" s="7">
        <v>337</v>
      </c>
      <c r="H17" s="7"/>
      <c r="I17" s="7">
        <v>11</v>
      </c>
    </row>
    <row r="18" spans="1:9" ht="12.75">
      <c r="A18" s="5">
        <v>3</v>
      </c>
      <c r="B18" s="7">
        <v>88</v>
      </c>
      <c r="C18" s="7">
        <v>88</v>
      </c>
      <c r="D18" s="7">
        <v>421</v>
      </c>
      <c r="E18" s="7">
        <v>223</v>
      </c>
      <c r="F18" s="7">
        <v>325</v>
      </c>
      <c r="G18" s="7">
        <v>615</v>
      </c>
      <c r="H18" s="7"/>
      <c r="I18" s="7">
        <v>18</v>
      </c>
    </row>
    <row r="19" spans="1:9" ht="12.75">
      <c r="A19" s="5">
        <v>4</v>
      </c>
      <c r="B19" s="7">
        <v>200</v>
      </c>
      <c r="C19" s="7">
        <v>200</v>
      </c>
      <c r="D19" s="7">
        <v>953</v>
      </c>
      <c r="E19" s="7">
        <v>420</v>
      </c>
      <c r="F19" s="7">
        <v>665</v>
      </c>
      <c r="G19" s="7">
        <v>1256</v>
      </c>
      <c r="H19" s="7"/>
      <c r="I19" s="7">
        <v>55</v>
      </c>
    </row>
    <row r="20" spans="1:9" ht="12.75">
      <c r="A20" s="5">
        <v>5</v>
      </c>
      <c r="B20" s="7">
        <v>294</v>
      </c>
      <c r="C20" s="7">
        <v>294</v>
      </c>
      <c r="D20" s="7">
        <v>1570</v>
      </c>
      <c r="E20" s="7"/>
      <c r="F20" s="7"/>
      <c r="G20" s="7"/>
      <c r="H20" s="7"/>
      <c r="I20" s="7">
        <v>90</v>
      </c>
    </row>
    <row r="21" spans="1:9" ht="12.75">
      <c r="A21" s="5">
        <v>6</v>
      </c>
      <c r="B21" s="7">
        <v>441</v>
      </c>
      <c r="C21" s="7">
        <v>441</v>
      </c>
      <c r="D21" s="7">
        <v>2350</v>
      </c>
      <c r="E21" s="7"/>
      <c r="F21" s="7"/>
      <c r="G21" s="7"/>
      <c r="H21" s="7"/>
      <c r="I21" s="7">
        <v>140</v>
      </c>
    </row>
    <row r="22" spans="1:9" ht="12.75">
      <c r="A22" s="5">
        <v>8</v>
      </c>
      <c r="B22" s="7">
        <v>918</v>
      </c>
      <c r="C22" s="7">
        <v>918</v>
      </c>
      <c r="D22" s="7">
        <v>5360</v>
      </c>
      <c r="E22" s="7"/>
      <c r="F22" s="7"/>
      <c r="G22" s="7"/>
      <c r="H22" s="7"/>
      <c r="I22" s="7">
        <v>179</v>
      </c>
    </row>
    <row r="23" ht="12.75" hidden="1"/>
    <row r="24" spans="1:2" ht="12" customHeight="1" hidden="1">
      <c r="A24" s="1" t="s">
        <v>7</v>
      </c>
      <c r="B24" s="2">
        <f>HLOOKUP(calcul!C17,B1:I2,2,TRUE)</f>
        <v>9</v>
      </c>
    </row>
    <row r="25" spans="1:2" ht="12.75" hidden="1">
      <c r="A25" s="1" t="s">
        <v>1</v>
      </c>
      <c r="B25" s="1">
        <f>VLOOKUP(calcul!C15,A3:I22,B24,TRUE)</f>
        <v>0.7</v>
      </c>
    </row>
    <row r="26" spans="1:9" ht="12.75" hidden="1">
      <c r="A26" s="12"/>
      <c r="B26" s="13"/>
      <c r="C26" s="13"/>
      <c r="D26" s="14"/>
      <c r="E26" s="12"/>
      <c r="F26" s="13"/>
      <c r="H26" s="15"/>
      <c r="I26" s="2" t="s">
        <v>2</v>
      </c>
    </row>
    <row r="27" spans="1:4" ht="12.75" hidden="1">
      <c r="A27" s="1" t="s">
        <v>18</v>
      </c>
      <c r="B27" s="24" t="e">
        <f>B25*calcul!O8*calcul!O9*calcul!O11*calcul!O13</f>
        <v>#DIV/0!</v>
      </c>
      <c r="C27" s="24" t="e">
        <f>IF(B27=0,I26,B27)</f>
        <v>#DIV/0!</v>
      </c>
      <c r="D27" s="7">
        <f>IF(ISERROR(C27),"",C27)</f>
      </c>
    </row>
  </sheetData>
  <sheetProtection password="C42E" sheet="1" objects="1" scenarios="1" selectLockedCells="1"/>
  <dataValidations count="2">
    <dataValidation type="list" allowBlank="1" showInputMessage="1" showErrorMessage="1" sqref="F26">
      <formula1>$B$1:$I$1</formula1>
    </dataValidation>
    <dataValidation type="list" allowBlank="1" showInputMessage="1" showErrorMessage="1" sqref="B26:C26">
      <formula1>$A$3:$A$22</formula1>
    </dataValidation>
  </dataValidation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4"/>
  <sheetViews>
    <sheetView zoomScalePageLayoutView="0" workbookViewId="0" topLeftCell="A1">
      <selection activeCell="G1" sqref="G1"/>
    </sheetView>
  </sheetViews>
  <sheetFormatPr defaultColWidth="11.421875" defaultRowHeight="12.75"/>
  <cols>
    <col min="1" max="1" width="12.00390625" style="1" bestFit="1" customWidth="1"/>
    <col min="2" max="2" width="13.57421875" style="2" bestFit="1" customWidth="1"/>
    <col min="3" max="3" width="13.57421875" style="2" customWidth="1"/>
    <col min="4" max="4" width="12.7109375" style="2" bestFit="1" customWidth="1"/>
    <col min="5" max="7" width="12.7109375" style="2" customWidth="1"/>
    <col min="8" max="8" width="10.57421875" style="2" customWidth="1"/>
    <col min="9" max="9" width="10.8515625" style="2" customWidth="1"/>
    <col min="10" max="16384" width="11.421875" style="2" customWidth="1"/>
  </cols>
  <sheetData>
    <row r="1" spans="1:9" s="1" customFormat="1" ht="51">
      <c r="A1" s="3" t="s">
        <v>29</v>
      </c>
      <c r="B1" s="4" t="s">
        <v>38</v>
      </c>
      <c r="C1" s="4" t="s">
        <v>24</v>
      </c>
      <c r="D1" s="4" t="s">
        <v>39</v>
      </c>
      <c r="E1" s="4" t="s">
        <v>25</v>
      </c>
      <c r="F1" s="4" t="s">
        <v>26</v>
      </c>
      <c r="G1" s="4" t="s">
        <v>40</v>
      </c>
      <c r="H1" s="4" t="s">
        <v>27</v>
      </c>
      <c r="I1" s="4" t="s">
        <v>28</v>
      </c>
    </row>
    <row r="2" spans="1:9" ht="12.75">
      <c r="A2" s="1">
        <v>1</v>
      </c>
      <c r="B2" s="2">
        <v>2</v>
      </c>
      <c r="C2" s="2">
        <v>3</v>
      </c>
      <c r="D2" s="2">
        <v>4</v>
      </c>
      <c r="E2" s="2">
        <v>5</v>
      </c>
      <c r="F2" s="2">
        <v>6</v>
      </c>
      <c r="G2" s="2">
        <v>7</v>
      </c>
      <c r="H2" s="2">
        <v>8</v>
      </c>
      <c r="I2" s="2">
        <v>9</v>
      </c>
    </row>
    <row r="3" spans="1:9" ht="12.75">
      <c r="A3" s="5">
        <v>0.25</v>
      </c>
      <c r="B3" s="7"/>
      <c r="C3" s="7"/>
      <c r="D3" s="7"/>
      <c r="E3" s="7"/>
      <c r="F3" s="7"/>
      <c r="G3" s="7"/>
      <c r="H3" s="7"/>
      <c r="I3" s="7"/>
    </row>
    <row r="4" spans="1:9" ht="12.75">
      <c r="A4" s="5">
        <v>0.3</v>
      </c>
      <c r="B4" s="7"/>
      <c r="C4" s="7"/>
      <c r="D4" s="7"/>
      <c r="E4" s="7"/>
      <c r="F4" s="7"/>
      <c r="G4" s="7"/>
      <c r="H4" s="7"/>
      <c r="I4" s="7"/>
    </row>
    <row r="5" spans="1:9" ht="12.75">
      <c r="A5" s="5">
        <v>0.4</v>
      </c>
      <c r="B5" s="7">
        <v>0.28</v>
      </c>
      <c r="C5" s="7">
        <v>0.28</v>
      </c>
      <c r="D5" s="7">
        <v>1.12</v>
      </c>
      <c r="E5" s="7"/>
      <c r="F5" s="7"/>
      <c r="G5" s="7"/>
      <c r="H5" s="7">
        <v>0.14</v>
      </c>
      <c r="I5" s="7"/>
    </row>
    <row r="6" spans="1:9" ht="12.75">
      <c r="A6" s="5">
        <v>0.5</v>
      </c>
      <c r="B6" s="7">
        <v>0.53</v>
      </c>
      <c r="C6" s="7">
        <v>0.53</v>
      </c>
      <c r="D6" s="7">
        <v>2.09</v>
      </c>
      <c r="E6" s="7"/>
      <c r="F6" s="7"/>
      <c r="G6" s="7"/>
      <c r="H6" s="7">
        <v>0.26</v>
      </c>
      <c r="I6" s="7">
        <v>0.13</v>
      </c>
    </row>
    <row r="7" spans="1:9" ht="12.75">
      <c r="A7" s="5">
        <v>0.6</v>
      </c>
      <c r="B7" s="7"/>
      <c r="C7" s="7"/>
      <c r="D7" s="7"/>
      <c r="E7" s="7"/>
      <c r="F7" s="7"/>
      <c r="G7" s="7"/>
      <c r="H7" s="7"/>
      <c r="I7" s="7"/>
    </row>
    <row r="8" spans="1:9" ht="12.75">
      <c r="A8" s="5">
        <v>0.7</v>
      </c>
      <c r="B8" s="7">
        <v>1.73</v>
      </c>
      <c r="C8" s="7">
        <v>1.73</v>
      </c>
      <c r="D8" s="7">
        <v>6.83</v>
      </c>
      <c r="E8" s="7"/>
      <c r="F8" s="7"/>
      <c r="G8" s="7"/>
      <c r="H8" s="7">
        <v>0.86</v>
      </c>
      <c r="I8" s="7">
        <v>0.4</v>
      </c>
    </row>
    <row r="9" spans="1:9" ht="12.75">
      <c r="A9" s="5">
        <v>0.75</v>
      </c>
      <c r="B9" s="7"/>
      <c r="C9" s="7"/>
      <c r="D9" s="7"/>
      <c r="E9" s="7"/>
      <c r="F9" s="7"/>
      <c r="G9" s="7"/>
      <c r="H9" s="7"/>
      <c r="I9" s="7"/>
    </row>
    <row r="10" spans="1:9" ht="12.75">
      <c r="A10" s="5">
        <v>0.8</v>
      </c>
      <c r="B10" s="7">
        <v>2.25</v>
      </c>
      <c r="C10" s="7">
        <v>2.25</v>
      </c>
      <c r="D10" s="7">
        <v>8.92</v>
      </c>
      <c r="E10" s="7"/>
      <c r="F10" s="7"/>
      <c r="G10" s="7"/>
      <c r="H10" s="7">
        <v>1.13</v>
      </c>
      <c r="I10" s="7">
        <v>0.5</v>
      </c>
    </row>
    <row r="11" spans="1:9" ht="12.75">
      <c r="A11" s="5">
        <v>0.9</v>
      </c>
      <c r="B11" s="7"/>
      <c r="C11" s="7"/>
      <c r="D11" s="7"/>
      <c r="E11" s="7"/>
      <c r="F11" s="7"/>
      <c r="G11" s="7"/>
      <c r="H11" s="7"/>
      <c r="I11" s="7"/>
    </row>
    <row r="12" spans="1:9" ht="12.75">
      <c r="A12" s="5">
        <v>1</v>
      </c>
      <c r="B12" s="7">
        <v>4.23</v>
      </c>
      <c r="C12" s="7">
        <v>4.23</v>
      </c>
      <c r="D12" s="7">
        <v>16.74</v>
      </c>
      <c r="E12" s="7"/>
      <c r="F12" s="7"/>
      <c r="G12" s="7"/>
      <c r="H12" s="7">
        <v>2.12</v>
      </c>
      <c r="I12" s="7">
        <v>1</v>
      </c>
    </row>
    <row r="13" spans="1:9" ht="12.75">
      <c r="A13" s="5">
        <v>1.25</v>
      </c>
      <c r="B13" s="7">
        <v>6.61</v>
      </c>
      <c r="C13" s="7">
        <v>6.61</v>
      </c>
      <c r="D13" s="7">
        <v>43.45</v>
      </c>
      <c r="E13" s="7"/>
      <c r="F13" s="7"/>
      <c r="G13" s="7"/>
      <c r="H13" s="7">
        <v>3.31</v>
      </c>
      <c r="I13" s="7">
        <v>1.5</v>
      </c>
    </row>
    <row r="14" spans="1:9" ht="12.75">
      <c r="A14" s="5">
        <v>1.5</v>
      </c>
      <c r="B14" s="7">
        <v>12.71</v>
      </c>
      <c r="C14" s="7">
        <v>12.71</v>
      </c>
      <c r="D14" s="7">
        <v>50.29</v>
      </c>
      <c r="E14" s="7"/>
      <c r="F14" s="7"/>
      <c r="G14" s="7"/>
      <c r="H14" s="7">
        <v>6.36</v>
      </c>
      <c r="I14" s="7">
        <v>3</v>
      </c>
    </row>
    <row r="15" spans="1:9" ht="12.75">
      <c r="A15" s="5">
        <v>2</v>
      </c>
      <c r="B15" s="7">
        <v>33.89</v>
      </c>
      <c r="C15" s="7">
        <v>33.89</v>
      </c>
      <c r="D15" s="7">
        <v>134</v>
      </c>
      <c r="E15" s="7"/>
      <c r="F15" s="7"/>
      <c r="G15" s="7"/>
      <c r="H15" s="7">
        <v>16.94</v>
      </c>
      <c r="I15" s="7">
        <v>8</v>
      </c>
    </row>
    <row r="16" spans="1:9" ht="12.75">
      <c r="A16" s="5">
        <v>2.5</v>
      </c>
      <c r="B16" s="7">
        <v>66.17</v>
      </c>
      <c r="C16" s="7">
        <v>66.17</v>
      </c>
      <c r="D16" s="7">
        <v>261.7</v>
      </c>
      <c r="E16" s="7"/>
      <c r="F16" s="7"/>
      <c r="G16" s="7"/>
      <c r="H16" s="7">
        <v>33</v>
      </c>
      <c r="I16" s="7">
        <v>12</v>
      </c>
    </row>
    <row r="17" spans="1:9" ht="12.75">
      <c r="A17" s="5">
        <v>3</v>
      </c>
      <c r="B17" s="7">
        <v>114.2</v>
      </c>
      <c r="C17" s="7">
        <v>114.2</v>
      </c>
      <c r="D17" s="7">
        <v>451.9</v>
      </c>
      <c r="E17" s="7"/>
      <c r="F17" s="7"/>
      <c r="G17" s="7"/>
      <c r="H17" s="7">
        <v>57.12</v>
      </c>
      <c r="I17" s="7">
        <v>20</v>
      </c>
    </row>
    <row r="18" spans="1:9" ht="12.75">
      <c r="A18" s="5">
        <v>4</v>
      </c>
      <c r="B18" s="7">
        <v>338</v>
      </c>
      <c r="C18" s="7">
        <v>338</v>
      </c>
      <c r="D18" s="7">
        <v>1340</v>
      </c>
      <c r="E18" s="7"/>
      <c r="F18" s="7"/>
      <c r="G18" s="7"/>
      <c r="H18" s="7">
        <v>169</v>
      </c>
      <c r="I18" s="7"/>
    </row>
    <row r="19" spans="1:9" ht="12.75">
      <c r="A19" s="5">
        <v>5</v>
      </c>
      <c r="B19" s="7"/>
      <c r="C19" s="7"/>
      <c r="D19" s="7"/>
      <c r="E19" s="7"/>
      <c r="F19" s="7"/>
      <c r="G19" s="7"/>
      <c r="H19" s="7"/>
      <c r="I19" s="7"/>
    </row>
    <row r="20" spans="1:9" ht="12.75">
      <c r="A20" s="5">
        <v>6</v>
      </c>
      <c r="B20" s="7"/>
      <c r="C20" s="7"/>
      <c r="D20" s="7"/>
      <c r="E20" s="7"/>
      <c r="F20" s="7"/>
      <c r="G20" s="7"/>
      <c r="H20" s="7"/>
      <c r="I20" s="7"/>
    </row>
    <row r="21" spans="1:9" ht="12.75">
      <c r="A21" s="5">
        <v>8</v>
      </c>
      <c r="B21" s="7"/>
      <c r="C21" s="7"/>
      <c r="D21" s="7"/>
      <c r="E21" s="7"/>
      <c r="F21" s="7"/>
      <c r="G21" s="7"/>
      <c r="H21" s="7"/>
      <c r="I21" s="7"/>
    </row>
    <row r="22" ht="12.75" hidden="1"/>
    <row r="23" ht="12.75" hidden="1"/>
    <row r="24" spans="1:3" ht="12" customHeight="1" hidden="1">
      <c r="A24" s="1" t="s">
        <v>7</v>
      </c>
      <c r="B24" s="2">
        <f>HLOOKUP(calcul!C17,B1:I2,2,TRUE)</f>
        <v>9</v>
      </c>
      <c r="C24" s="2">
        <f>IF(ISERROR(B24),"",B24)</f>
        <v>9</v>
      </c>
    </row>
    <row r="25" spans="1:2" ht="12.75" hidden="1">
      <c r="A25" s="1" t="s">
        <v>1</v>
      </c>
      <c r="B25" s="1">
        <f>VLOOKUP(calcul!C15,A5:I18,B24,TRUE)</f>
        <v>1</v>
      </c>
    </row>
    <row r="26" spans="1:9" ht="12.75" hidden="1">
      <c r="A26" s="12"/>
      <c r="B26" s="23"/>
      <c r="C26" s="13"/>
      <c r="D26" s="14"/>
      <c r="E26" s="14"/>
      <c r="F26" s="14"/>
      <c r="G26" s="14"/>
      <c r="H26" s="15"/>
      <c r="I26" s="2" t="s">
        <v>2</v>
      </c>
    </row>
    <row r="27" spans="1:4" ht="12.75" hidden="1">
      <c r="A27" s="1" t="s">
        <v>18</v>
      </c>
      <c r="B27" s="24" t="e">
        <f>B25*calcul!O8*calcul!O9*calcul!O11*calcul!O13</f>
        <v>#DIV/0!</v>
      </c>
      <c r="C27" s="24" t="e">
        <f>+IF(B27=0,I26,B27)</f>
        <v>#DIV/0!</v>
      </c>
      <c r="D27" s="7">
        <f>IF(ISERROR(C27),"",C27)</f>
      </c>
    </row>
    <row r="28" ht="12.75" hidden="1"/>
    <row r="29" ht="12.75" hidden="1"/>
    <row r="30" ht="12.75" hidden="1">
      <c r="A30" s="22" t="s">
        <v>17</v>
      </c>
    </row>
    <row r="31" ht="12.75" hidden="1">
      <c r="A31" s="22" t="s">
        <v>29</v>
      </c>
    </row>
    <row r="32" ht="12.75" hidden="1">
      <c r="A32" s="6" t="s">
        <v>21</v>
      </c>
    </row>
    <row r="33" ht="12.75" hidden="1">
      <c r="A33" s="6" t="s">
        <v>22</v>
      </c>
    </row>
    <row r="34" ht="12.75" hidden="1">
      <c r="A34" s="6" t="s">
        <v>23</v>
      </c>
    </row>
  </sheetData>
  <sheetProtection password="C42E" sheet="1" objects="1" scenarios="1" selectLockedCells="1"/>
  <dataValidations count="1">
    <dataValidation type="list" allowBlank="1" showInputMessage="1" showErrorMessage="1" sqref="B26:C26">
      <formula1>$A$5:$A$18</formula1>
    </dataValidation>
  </dataValidation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27"/>
  <sheetViews>
    <sheetView zoomScalePageLayoutView="0" workbookViewId="0" topLeftCell="A1">
      <selection activeCell="K10" sqref="K10:K11"/>
    </sheetView>
  </sheetViews>
  <sheetFormatPr defaultColWidth="11.421875" defaultRowHeight="12.75"/>
  <cols>
    <col min="1" max="1" width="12.00390625" style="1" bestFit="1" customWidth="1"/>
    <col min="2" max="2" width="13.57421875" style="2" bestFit="1" customWidth="1"/>
    <col min="3" max="3" width="13.57421875" style="2" customWidth="1"/>
    <col min="4" max="4" width="12.7109375" style="2" bestFit="1" customWidth="1"/>
    <col min="5" max="7" width="12.7109375" style="2" customWidth="1"/>
    <col min="8" max="8" width="10.57421875" style="2" customWidth="1"/>
    <col min="9" max="9" width="10.8515625" style="2" customWidth="1"/>
    <col min="10" max="16384" width="11.421875" style="2" customWidth="1"/>
  </cols>
  <sheetData>
    <row r="1" spans="1:9" s="1" customFormat="1" ht="51">
      <c r="A1" s="3" t="s">
        <v>29</v>
      </c>
      <c r="B1" s="4" t="s">
        <v>38</v>
      </c>
      <c r="C1" s="4" t="s">
        <v>24</v>
      </c>
      <c r="D1" s="4" t="s">
        <v>39</v>
      </c>
      <c r="E1" s="4" t="s">
        <v>25</v>
      </c>
      <c r="F1" s="4" t="s">
        <v>26</v>
      </c>
      <c r="G1" s="4" t="s">
        <v>40</v>
      </c>
      <c r="H1" s="4" t="s">
        <v>27</v>
      </c>
      <c r="I1" s="4" t="s">
        <v>28</v>
      </c>
    </row>
    <row r="2" spans="1:9" ht="12.75">
      <c r="A2" s="1">
        <v>1</v>
      </c>
      <c r="B2" s="2">
        <v>2</v>
      </c>
      <c r="C2" s="2">
        <v>3</v>
      </c>
      <c r="D2" s="2">
        <v>4</v>
      </c>
      <c r="E2" s="2">
        <v>5</v>
      </c>
      <c r="F2" s="2">
        <v>6</v>
      </c>
      <c r="G2" s="2">
        <v>7</v>
      </c>
      <c r="H2" s="2">
        <v>8</v>
      </c>
      <c r="I2" s="2">
        <v>9</v>
      </c>
    </row>
    <row r="3" spans="1:9" ht="12.75">
      <c r="A3" s="5">
        <v>0.25</v>
      </c>
      <c r="B3" s="7"/>
      <c r="C3" s="7"/>
      <c r="D3" s="7"/>
      <c r="E3" s="7"/>
      <c r="F3" s="7"/>
      <c r="G3" s="7"/>
      <c r="H3" s="7"/>
      <c r="I3" s="7"/>
    </row>
    <row r="4" spans="1:9" ht="12.75">
      <c r="A4" s="5">
        <v>0.3</v>
      </c>
      <c r="B4" s="7"/>
      <c r="C4" s="7"/>
      <c r="D4" s="7"/>
      <c r="E4" s="7"/>
      <c r="F4" s="7"/>
      <c r="G4" s="7"/>
      <c r="H4" s="7"/>
      <c r="I4" s="7"/>
    </row>
    <row r="5" spans="1:9" ht="12.75">
      <c r="A5" s="5">
        <v>0.4</v>
      </c>
      <c r="B5" s="7">
        <v>0.056</v>
      </c>
      <c r="C5" s="7">
        <v>0.056</v>
      </c>
      <c r="D5" s="7">
        <v>0.375</v>
      </c>
      <c r="E5" s="7"/>
      <c r="F5" s="7"/>
      <c r="G5" s="7"/>
      <c r="H5" s="7">
        <v>0.029</v>
      </c>
      <c r="I5" s="7"/>
    </row>
    <row r="6" spans="1:9" ht="12.75">
      <c r="A6" s="5">
        <v>0.5</v>
      </c>
      <c r="B6" s="7">
        <v>0.127</v>
      </c>
      <c r="C6" s="7">
        <v>0.127</v>
      </c>
      <c r="D6" s="7">
        <v>0.705</v>
      </c>
      <c r="E6" s="7"/>
      <c r="F6" s="7"/>
      <c r="G6" s="7"/>
      <c r="H6" s="7">
        <v>0.054</v>
      </c>
      <c r="I6" s="7">
        <v>0.03</v>
      </c>
    </row>
    <row r="7" spans="1:9" ht="12.75">
      <c r="A7" s="5">
        <v>0.6</v>
      </c>
      <c r="B7" s="7"/>
      <c r="C7" s="7"/>
      <c r="D7" s="7"/>
      <c r="E7" s="7"/>
      <c r="F7" s="7"/>
      <c r="G7" s="7"/>
      <c r="H7" s="7"/>
      <c r="I7" s="7"/>
    </row>
    <row r="8" spans="1:9" ht="12.75">
      <c r="A8" s="5">
        <v>0.7</v>
      </c>
      <c r="B8" s="7">
        <v>0.272</v>
      </c>
      <c r="C8" s="7">
        <v>0.272</v>
      </c>
      <c r="D8" s="7">
        <v>1.791</v>
      </c>
      <c r="E8" s="7"/>
      <c r="F8" s="7"/>
      <c r="G8" s="7"/>
      <c r="H8" s="7">
        <v>0.136</v>
      </c>
      <c r="I8" s="7"/>
    </row>
    <row r="9" spans="1:9" ht="12.75">
      <c r="A9" s="5">
        <v>0.75</v>
      </c>
      <c r="B9" s="7"/>
      <c r="C9" s="7"/>
      <c r="D9" s="7"/>
      <c r="E9" s="7"/>
      <c r="F9" s="7"/>
      <c r="G9" s="7"/>
      <c r="H9" s="7"/>
      <c r="I9" s="7"/>
    </row>
    <row r="10" spans="1:9" ht="12.75">
      <c r="A10" s="5">
        <v>0.8</v>
      </c>
      <c r="B10" s="7">
        <v>0.395</v>
      </c>
      <c r="C10" s="7">
        <v>0.395</v>
      </c>
      <c r="D10" s="7">
        <v>2.596</v>
      </c>
      <c r="E10" s="7"/>
      <c r="F10" s="7"/>
      <c r="G10" s="7"/>
      <c r="H10" s="7">
        <v>0.197</v>
      </c>
      <c r="I10" s="7">
        <v>0.1</v>
      </c>
    </row>
    <row r="11" spans="1:9" ht="12.75">
      <c r="A11" s="5">
        <v>0.9</v>
      </c>
      <c r="B11" s="7"/>
      <c r="C11" s="7"/>
      <c r="D11" s="7"/>
      <c r="E11" s="7"/>
      <c r="F11" s="7"/>
      <c r="G11" s="7"/>
      <c r="H11" s="7"/>
      <c r="I11" s="7"/>
    </row>
    <row r="12" spans="1:9" ht="12.75">
      <c r="A12" s="5">
        <v>1</v>
      </c>
      <c r="B12" s="7">
        <v>0.747</v>
      </c>
      <c r="C12" s="7">
        <v>0.747</v>
      </c>
      <c r="D12" s="7">
        <v>4.908</v>
      </c>
      <c r="E12" s="7"/>
      <c r="F12" s="7"/>
      <c r="G12" s="7"/>
      <c r="H12" s="7">
        <v>0.373</v>
      </c>
      <c r="I12" s="7">
        <v>0.18</v>
      </c>
    </row>
    <row r="13" spans="1:9" ht="12.75">
      <c r="A13" s="5">
        <v>1.25</v>
      </c>
      <c r="B13" s="7">
        <v>1.386</v>
      </c>
      <c r="C13" s="7">
        <v>1.386</v>
      </c>
      <c r="D13" s="7">
        <v>9.108</v>
      </c>
      <c r="E13" s="7"/>
      <c r="F13" s="7"/>
      <c r="G13" s="7"/>
      <c r="H13" s="7">
        <v>0.693</v>
      </c>
      <c r="I13" s="7">
        <v>0.4</v>
      </c>
    </row>
    <row r="14" spans="1:9" ht="12.75">
      <c r="A14" s="5">
        <v>1.5</v>
      </c>
      <c r="B14" s="7">
        <v>2.32</v>
      </c>
      <c r="C14" s="7">
        <v>2.32</v>
      </c>
      <c r="D14" s="7">
        <v>15.28</v>
      </c>
      <c r="E14" s="7"/>
      <c r="F14" s="7"/>
      <c r="G14" s="7"/>
      <c r="H14" s="7">
        <v>1.16</v>
      </c>
      <c r="I14" s="7">
        <v>0.7</v>
      </c>
    </row>
    <row r="15" spans="1:9" ht="12.75">
      <c r="A15" s="5">
        <v>2</v>
      </c>
      <c r="B15" s="7">
        <v>5.2</v>
      </c>
      <c r="C15" s="7">
        <v>5.2</v>
      </c>
      <c r="D15" s="7">
        <v>34.18</v>
      </c>
      <c r="E15" s="7"/>
      <c r="F15" s="7"/>
      <c r="G15" s="7"/>
      <c r="H15" s="7">
        <v>2.6</v>
      </c>
      <c r="I15" s="7">
        <v>1.5</v>
      </c>
    </row>
    <row r="16" spans="1:9" ht="12.75">
      <c r="A16" s="5">
        <v>2.5</v>
      </c>
      <c r="B16" s="7">
        <v>9.71</v>
      </c>
      <c r="C16" s="7">
        <v>9.71</v>
      </c>
      <c r="D16" s="7">
        <v>63.84</v>
      </c>
      <c r="E16" s="7"/>
      <c r="F16" s="7"/>
      <c r="G16" s="7"/>
      <c r="H16" s="7">
        <v>4.86</v>
      </c>
      <c r="I16" s="7">
        <v>3</v>
      </c>
    </row>
    <row r="17" spans="1:9" ht="12.75">
      <c r="A17" s="5">
        <v>3</v>
      </c>
      <c r="B17" s="7">
        <v>16.17</v>
      </c>
      <c r="C17" s="7">
        <v>16.17</v>
      </c>
      <c r="D17" s="7">
        <v>106.3</v>
      </c>
      <c r="E17" s="7"/>
      <c r="F17" s="7"/>
      <c r="G17" s="7"/>
      <c r="H17" s="7">
        <v>8.81</v>
      </c>
      <c r="I17" s="7">
        <v>5</v>
      </c>
    </row>
    <row r="18" spans="1:9" ht="12.75">
      <c r="A18" s="5">
        <v>4</v>
      </c>
      <c r="B18" s="7">
        <v>36.07</v>
      </c>
      <c r="C18" s="7">
        <v>36.07</v>
      </c>
      <c r="D18" s="7">
        <v>237.1</v>
      </c>
      <c r="E18" s="7"/>
      <c r="F18" s="7"/>
      <c r="G18" s="7"/>
      <c r="H18" s="7">
        <v>18.04</v>
      </c>
      <c r="I18" s="7"/>
    </row>
    <row r="19" spans="1:9" ht="12.75">
      <c r="A19" s="5">
        <v>5</v>
      </c>
      <c r="B19" s="7"/>
      <c r="C19" s="7"/>
      <c r="D19" s="7"/>
      <c r="E19" s="7"/>
      <c r="F19" s="7"/>
      <c r="G19" s="7"/>
      <c r="H19" s="7"/>
      <c r="I19" s="7"/>
    </row>
    <row r="20" spans="1:9" ht="12.75">
      <c r="A20" s="5">
        <v>6</v>
      </c>
      <c r="B20" s="7"/>
      <c r="C20" s="7"/>
      <c r="D20" s="7"/>
      <c r="E20" s="7"/>
      <c r="F20" s="7"/>
      <c r="G20" s="7"/>
      <c r="H20" s="7"/>
      <c r="I20" s="7"/>
    </row>
    <row r="21" spans="1:9" ht="12.75">
      <c r="A21" s="5">
        <v>8</v>
      </c>
      <c r="B21" s="7"/>
      <c r="C21" s="7"/>
      <c r="D21" s="7"/>
      <c r="E21" s="7"/>
      <c r="F21" s="7"/>
      <c r="G21" s="7"/>
      <c r="H21" s="7"/>
      <c r="I21" s="7"/>
    </row>
    <row r="22" ht="12.75" hidden="1"/>
    <row r="23" ht="12.75" hidden="1"/>
    <row r="24" spans="1:2" ht="12" customHeight="1" hidden="1">
      <c r="A24" s="1" t="s">
        <v>7</v>
      </c>
      <c r="B24" s="2">
        <f>HLOOKUP(calcul!C17,B1:I2,2,TRUE)</f>
        <v>9</v>
      </c>
    </row>
    <row r="25" spans="1:2" ht="12.75" hidden="1">
      <c r="A25" s="1" t="s">
        <v>1</v>
      </c>
      <c r="B25" s="1">
        <f>VLOOKUP(calcul!C15,A5:I18,B24,TRUE)</f>
        <v>0.18</v>
      </c>
    </row>
    <row r="26" spans="1:9" ht="12.75" hidden="1">
      <c r="A26" s="12"/>
      <c r="B26" s="23"/>
      <c r="C26" s="13"/>
      <c r="D26" s="14"/>
      <c r="E26" s="14"/>
      <c r="F26" s="14"/>
      <c r="G26" s="14"/>
      <c r="H26" s="15"/>
      <c r="I26" s="2" t="s">
        <v>2</v>
      </c>
    </row>
    <row r="27" spans="1:4" ht="12.75" hidden="1">
      <c r="A27" s="1" t="s">
        <v>18</v>
      </c>
      <c r="B27" s="24" t="e">
        <f>B25*calcul!O8*calcul!O9*calcul!O11*calcul!O13</f>
        <v>#DIV/0!</v>
      </c>
      <c r="C27" s="24" t="e">
        <f>+IF(B27=0,I26,B27)</f>
        <v>#DIV/0!</v>
      </c>
      <c r="D27" s="7">
        <f>IF(ISERROR(C27),"",C27)</f>
      </c>
    </row>
  </sheetData>
  <sheetProtection password="C42E" sheet="1" objects="1" scenarios="1" selectLockedCells="1"/>
  <dataValidations count="1">
    <dataValidation type="list" allowBlank="1" showInputMessage="1" showErrorMessage="1" sqref="B26:C26">
      <formula1>$A$5:$A$18</formula1>
    </dataValidation>
  </dataValidations>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engrenages hpc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hpc</dc:creator>
  <cp:keywords/>
  <dc:description/>
  <cp:lastModifiedBy>BC</cp:lastModifiedBy>
  <dcterms:created xsi:type="dcterms:W3CDTF">2006-09-06T15:14:18Z</dcterms:created>
  <dcterms:modified xsi:type="dcterms:W3CDTF">2015-09-14T13:42:44Z</dcterms:modified>
  <cp:category/>
  <cp:version/>
  <cp:contentType/>
  <cp:contentStatus/>
</cp:coreProperties>
</file>